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05" windowWidth="15240" windowHeight="8670" tabRatio="824" activeTab="3"/>
  </bookViews>
  <sheets>
    <sheet name="Hướng dẫn" sheetId="13" r:id="rId1"/>
    <sheet name="TÊN MÔN HỌC 15TCN" sheetId="12" r:id="rId2"/>
    <sheet name="DANH SÁCH LỚP" sheetId="11" r:id="rId3"/>
    <sheet name="LT TCN" sheetId="14" r:id="rId4"/>
    <sheet name="TH TCN" sheetId="2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2" hidden="1">'DANH SÁCH LỚP'!$A$1:$F$510</definedName>
    <definedName name="_xlnm._FilterDatabase" localSheetId="3" hidden="1">'LT TCN'!$A$8:$O$11</definedName>
    <definedName name="_xlnm._FilterDatabase" localSheetId="4" hidden="1">'TH TCN'!$A$8:$O$11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3">'LT TCN'!$A$1:$Q$119</definedName>
    <definedName name="_xlnm.Print_Area" localSheetId="4">'TH TCN'!$A$1:$Q$129</definedName>
    <definedName name="_xlnm.Print_Area">#REF!</definedName>
    <definedName name="Print_Area_MI">[10]ESTI.!$A$1:$U$52</definedName>
    <definedName name="_xlnm.Print_Titles" localSheetId="3">'LT TCN'!$8:$11</definedName>
    <definedName name="_xlnm.Print_Titles" localSheetId="4">'TH TCN'!$8:$11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3" hidden="1">'LT TCN'!$E$12:$J$12</definedName>
    <definedName name="solver_adj" localSheetId="4" hidden="1">'TH TCN'!$E$12:$J$12</definedName>
    <definedName name="solver_cvg" localSheetId="3" hidden="1">0.0001</definedName>
    <definedName name="solver_cvg" localSheetId="4" hidden="1">0.0001</definedName>
    <definedName name="solver_drv" localSheetId="3" hidden="1">1</definedName>
    <definedName name="solver_drv" localSheetId="4" hidden="1">1</definedName>
    <definedName name="solver_est" localSheetId="3" hidden="1">1</definedName>
    <definedName name="solver_est" localSheetId="4" hidden="1">1</definedName>
    <definedName name="solver_itr" localSheetId="3" hidden="1">100</definedName>
    <definedName name="solver_itr" localSheetId="4" hidden="1">100</definedName>
    <definedName name="solver_lhs1" localSheetId="3" hidden="1">'LT TCN'!$B$12</definedName>
    <definedName name="solver_lhs1" localSheetId="4" hidden="1">'TH TCN'!$B$12</definedName>
    <definedName name="solver_lin" localSheetId="3" hidden="1">2</definedName>
    <definedName name="solver_lin" localSheetId="4" hidden="1">2</definedName>
    <definedName name="solver_neg" localSheetId="3" hidden="1">2</definedName>
    <definedName name="solver_neg" localSheetId="4" hidden="1">2</definedName>
    <definedName name="solver_num" localSheetId="3" hidden="1">1</definedName>
    <definedName name="solver_num" localSheetId="4" hidden="1">1</definedName>
    <definedName name="solver_nwt" localSheetId="3" hidden="1">1</definedName>
    <definedName name="solver_nwt" localSheetId="4" hidden="1">1</definedName>
    <definedName name="solver_opt" localSheetId="3" hidden="1">'LT TCN'!#REF!</definedName>
    <definedName name="solver_opt" localSheetId="4" hidden="1">'TH TCN'!#REF!</definedName>
    <definedName name="solver_pre" localSheetId="3" hidden="1">0.000001</definedName>
    <definedName name="solver_pre" localSheetId="4" hidden="1">0.000001</definedName>
    <definedName name="solver_rel1" localSheetId="3" hidden="1">2</definedName>
    <definedName name="solver_rel1" localSheetId="4" hidden="1">2</definedName>
    <definedName name="solver_rhs1" localSheetId="3" hidden="1">#REF!</definedName>
    <definedName name="solver_rhs1" localSheetId="4" hidden="1">#REF!</definedName>
    <definedName name="solver_scl" localSheetId="3" hidden="1">2</definedName>
    <definedName name="solver_scl" localSheetId="4" hidden="1">2</definedName>
    <definedName name="solver_sho" localSheetId="3" hidden="1">2</definedName>
    <definedName name="solver_sho" localSheetId="4" hidden="1">2</definedName>
    <definedName name="solver_tim" localSheetId="3" hidden="1">100</definedName>
    <definedName name="solver_tim" localSheetId="4" hidden="1">100</definedName>
    <definedName name="solver_tol" localSheetId="3" hidden="1">0.05</definedName>
    <definedName name="solver_tol" localSheetId="4" hidden="1">0.05</definedName>
    <definedName name="solver_typ" localSheetId="3" hidden="1">1</definedName>
    <definedName name="solver_typ" localSheetId="4" hidden="1">1</definedName>
    <definedName name="solver_val" localSheetId="3" hidden="1">0</definedName>
    <definedName name="solver_val" localSheetId="4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D5" i="12"/>
  <c r="I5" s="1"/>
  <c r="D6"/>
  <c r="I6" s="1"/>
  <c r="D7"/>
  <c r="I7" s="1"/>
  <c r="A5" i="14"/>
  <c r="A5" i="2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75" i="14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O13"/>
  <c r="P13" s="1"/>
  <c r="O14"/>
  <c r="P14" s="1"/>
  <c r="O15"/>
  <c r="Q15" s="1"/>
  <c r="O16"/>
  <c r="P16" s="1"/>
  <c r="O17"/>
  <c r="Q17" s="1"/>
  <c r="O18"/>
  <c r="P18" s="1"/>
  <c r="O19"/>
  <c r="Q19" s="1"/>
  <c r="O20"/>
  <c r="P20" s="1"/>
  <c r="O21"/>
  <c r="Q21" s="1"/>
  <c r="O22"/>
  <c r="P22" s="1"/>
  <c r="O23"/>
  <c r="O24"/>
  <c r="P24" s="1"/>
  <c r="O25"/>
  <c r="O26"/>
  <c r="P26" s="1"/>
  <c r="O27"/>
  <c r="O28"/>
  <c r="P28" s="1"/>
  <c r="O29"/>
  <c r="P29" s="1"/>
  <c r="O30"/>
  <c r="P30" s="1"/>
  <c r="O31"/>
  <c r="P31" s="1"/>
  <c r="O32"/>
  <c r="P32" s="1"/>
  <c r="O33"/>
  <c r="P33" s="1"/>
  <c r="O34"/>
  <c r="P34" s="1"/>
  <c r="O35"/>
  <c r="P35" s="1"/>
  <c r="O36"/>
  <c r="P36" s="1"/>
  <c r="O37"/>
  <c r="P37" s="1"/>
  <c r="O38"/>
  <c r="P38" s="1"/>
  <c r="O39"/>
  <c r="O40"/>
  <c r="P40" s="1"/>
  <c r="O41"/>
  <c r="Q41" s="1"/>
  <c r="O42"/>
  <c r="P42" s="1"/>
  <c r="O43"/>
  <c r="Q43" s="1"/>
  <c r="O44"/>
  <c r="P44" s="1"/>
  <c r="O45"/>
  <c r="Q45" s="1"/>
  <c r="O46"/>
  <c r="P46" s="1"/>
  <c r="O47"/>
  <c r="Q47" s="1"/>
  <c r="O48"/>
  <c r="P48" s="1"/>
  <c r="O49"/>
  <c r="Q49" s="1"/>
  <c r="O50"/>
  <c r="P50" s="1"/>
  <c r="O51"/>
  <c r="Q51" s="1"/>
  <c r="O52"/>
  <c r="P52" s="1"/>
  <c r="O53"/>
  <c r="Q53" s="1"/>
  <c r="O54"/>
  <c r="P54" s="1"/>
  <c r="O55"/>
  <c r="Q55" s="1"/>
  <c r="O56"/>
  <c r="P56" s="1"/>
  <c r="O57"/>
  <c r="Q57" s="1"/>
  <c r="O58"/>
  <c r="P58" s="1"/>
  <c r="O59"/>
  <c r="Q59" s="1"/>
  <c r="O60"/>
  <c r="P60" s="1"/>
  <c r="O61"/>
  <c r="Q61" s="1"/>
  <c r="O62"/>
  <c r="P62" s="1"/>
  <c r="O63"/>
  <c r="Q63" s="1"/>
  <c r="O64"/>
  <c r="P64" s="1"/>
  <c r="O65"/>
  <c r="Q65" s="1"/>
  <c r="O66"/>
  <c r="P66" s="1"/>
  <c r="O67"/>
  <c r="Q67" s="1"/>
  <c r="O68"/>
  <c r="P68" s="1"/>
  <c r="O69"/>
  <c r="Q69" s="1"/>
  <c r="O70"/>
  <c r="P70" s="1"/>
  <c r="O71"/>
  <c r="O72"/>
  <c r="P72" s="1"/>
  <c r="O73"/>
  <c r="P73" s="1"/>
  <c r="O74"/>
  <c r="P74" s="1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K13"/>
  <c r="M13" s="1"/>
  <c r="K14"/>
  <c r="M14" s="1"/>
  <c r="K15"/>
  <c r="M15" s="1"/>
  <c r="K16"/>
  <c r="M16" s="1"/>
  <c r="K17"/>
  <c r="M17" s="1"/>
  <c r="K18"/>
  <c r="M18" s="1"/>
  <c r="K19"/>
  <c r="M19" s="1"/>
  <c r="K20"/>
  <c r="M20" s="1"/>
  <c r="K21"/>
  <c r="M21" s="1"/>
  <c r="K22"/>
  <c r="M22" s="1"/>
  <c r="K23"/>
  <c r="M23" s="1"/>
  <c r="K24"/>
  <c r="M24" s="1"/>
  <c r="K25"/>
  <c r="M25" s="1"/>
  <c r="K26"/>
  <c r="M26" s="1"/>
  <c r="K27"/>
  <c r="M27" s="1"/>
  <c r="K28"/>
  <c r="M28" s="1"/>
  <c r="K29"/>
  <c r="M29" s="1"/>
  <c r="K30"/>
  <c r="M30" s="1"/>
  <c r="K31"/>
  <c r="M31" s="1"/>
  <c r="K32"/>
  <c r="M32" s="1"/>
  <c r="K33"/>
  <c r="M33" s="1"/>
  <c r="K34"/>
  <c r="M34" s="1"/>
  <c r="K35"/>
  <c r="M35" s="1"/>
  <c r="K36"/>
  <c r="M36" s="1"/>
  <c r="K37"/>
  <c r="M37" s="1"/>
  <c r="K38"/>
  <c r="M38" s="1"/>
  <c r="K39"/>
  <c r="M39" s="1"/>
  <c r="K40"/>
  <c r="M40" s="1"/>
  <c r="K41"/>
  <c r="M41" s="1"/>
  <c r="K42"/>
  <c r="M42" s="1"/>
  <c r="K43"/>
  <c r="M43" s="1"/>
  <c r="K44"/>
  <c r="M44" s="1"/>
  <c r="K45"/>
  <c r="M45" s="1"/>
  <c r="K46"/>
  <c r="M46" s="1"/>
  <c r="K47"/>
  <c r="M47" s="1"/>
  <c r="K48"/>
  <c r="M48" s="1"/>
  <c r="K49"/>
  <c r="M49" s="1"/>
  <c r="K50"/>
  <c r="M50" s="1"/>
  <c r="K51"/>
  <c r="M51" s="1"/>
  <c r="K52"/>
  <c r="M52" s="1"/>
  <c r="K53"/>
  <c r="M53" s="1"/>
  <c r="K54"/>
  <c r="M54" s="1"/>
  <c r="K55"/>
  <c r="M55" s="1"/>
  <c r="K56"/>
  <c r="M56" s="1"/>
  <c r="K57"/>
  <c r="M57" s="1"/>
  <c r="K58"/>
  <c r="M58" s="1"/>
  <c r="K59"/>
  <c r="M59" s="1"/>
  <c r="K60"/>
  <c r="M60" s="1"/>
  <c r="K61"/>
  <c r="M61" s="1"/>
  <c r="K62"/>
  <c r="M62" s="1"/>
  <c r="K63"/>
  <c r="M63" s="1"/>
  <c r="K64"/>
  <c r="M64" s="1"/>
  <c r="K65"/>
  <c r="M65" s="1"/>
  <c r="K66"/>
  <c r="M66" s="1"/>
  <c r="K67"/>
  <c r="M67" s="1"/>
  <c r="K68"/>
  <c r="M68" s="1"/>
  <c r="K69"/>
  <c r="M69" s="1"/>
  <c r="K70"/>
  <c r="M70" s="1"/>
  <c r="K71"/>
  <c r="M71" s="1"/>
  <c r="K72"/>
  <c r="M72" s="1"/>
  <c r="K73"/>
  <c r="M73" s="1"/>
  <c r="K74"/>
  <c r="M74" s="1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D82" i="12"/>
  <c r="I82" s="1"/>
  <c r="D81"/>
  <c r="I81" s="1"/>
  <c r="D80"/>
  <c r="I80" s="1"/>
  <c r="D79"/>
  <c r="I79" s="1"/>
  <c r="D78"/>
  <c r="I78" s="1"/>
  <c r="D77"/>
  <c r="D76"/>
  <c r="I76"/>
  <c r="D75"/>
  <c r="I75"/>
  <c r="D74"/>
  <c r="I74"/>
  <c r="D73"/>
  <c r="I73"/>
  <c r="D71"/>
  <c r="I71"/>
  <c r="D70"/>
  <c r="I70"/>
  <c r="D69"/>
  <c r="I69"/>
  <c r="D68"/>
  <c r="D67"/>
  <c r="I67" s="1"/>
  <c r="D66"/>
  <c r="I66" s="1"/>
  <c r="D65"/>
  <c r="I65" s="1"/>
  <c r="D64"/>
  <c r="I64" s="1"/>
  <c r="D63"/>
  <c r="I63" s="1"/>
  <c r="D62"/>
  <c r="I62" s="1"/>
  <c r="D61"/>
  <c r="I61" s="1"/>
  <c r="D60"/>
  <c r="I60" s="1"/>
  <c r="D59"/>
  <c r="I59" s="1"/>
  <c r="D58"/>
  <c r="D57"/>
  <c r="I57" s="1"/>
  <c r="D56"/>
  <c r="I56" s="1"/>
  <c r="D55"/>
  <c r="I55" s="1"/>
  <c r="D54"/>
  <c r="I54" s="1"/>
  <c r="D53"/>
  <c r="I53" s="1"/>
  <c r="D52"/>
  <c r="I52" s="1"/>
  <c r="D51"/>
  <c r="I51" s="1"/>
  <c r="D50"/>
  <c r="I50" s="1"/>
  <c r="D49"/>
  <c r="D48"/>
  <c r="I48" s="1"/>
  <c r="D47"/>
  <c r="I47" s="1"/>
  <c r="D46"/>
  <c r="I46" s="1"/>
  <c r="D45"/>
  <c r="I45" s="1"/>
  <c r="D44"/>
  <c r="I44" s="1"/>
  <c r="D43"/>
  <c r="I43" s="1"/>
  <c r="D42"/>
  <c r="I42" s="1"/>
  <c r="D41"/>
  <c r="I41" s="1"/>
  <c r="D40"/>
  <c r="I40" s="1"/>
  <c r="D39"/>
  <c r="D38"/>
  <c r="I38"/>
  <c r="D37"/>
  <c r="I37"/>
  <c r="D36"/>
  <c r="I36"/>
  <c r="D35"/>
  <c r="I35"/>
  <c r="D33"/>
  <c r="I33"/>
  <c r="D32"/>
  <c r="I32"/>
  <c r="D31"/>
  <c r="I31"/>
  <c r="D30"/>
  <c r="I30"/>
  <c r="D29"/>
  <c r="D28"/>
  <c r="I28" s="1"/>
  <c r="D27"/>
  <c r="I27" s="1"/>
  <c r="D26"/>
  <c r="I26" s="1"/>
  <c r="D25"/>
  <c r="I25" s="1"/>
  <c r="D22"/>
  <c r="I22" s="1"/>
  <c r="D21"/>
  <c r="I21" s="1"/>
  <c r="D20"/>
  <c r="I20" s="1"/>
  <c r="D19"/>
  <c r="I19" s="1"/>
  <c r="D18"/>
  <c r="I18" s="1"/>
  <c r="D17"/>
  <c r="D16"/>
  <c r="I16" s="1"/>
  <c r="D15"/>
  <c r="I15" s="1"/>
  <c r="D14"/>
  <c r="I14" s="1"/>
  <c r="D13"/>
  <c r="I13" s="1"/>
  <c r="D12"/>
  <c r="I12" s="1"/>
  <c r="D11"/>
  <c r="I11" s="1"/>
  <c r="D10"/>
  <c r="I10" s="1"/>
  <c r="D9"/>
  <c r="I9" s="1"/>
  <c r="D8"/>
  <c r="D4"/>
  <c r="I4" s="1"/>
  <c r="K12" i="22"/>
  <c r="M12"/>
  <c r="K12" i="14"/>
  <c r="M12" s="1"/>
  <c r="O12"/>
  <c r="Q12" s="1"/>
  <c r="O12" i="22"/>
  <c r="C12" i="14"/>
  <c r="D12" s="1"/>
  <c r="P14" i="22"/>
  <c r="Q14"/>
  <c r="P15"/>
  <c r="Q15"/>
  <c r="P16"/>
  <c r="Q16"/>
  <c r="P17"/>
  <c r="Q17"/>
  <c r="P18"/>
  <c r="Q18"/>
  <c r="P19"/>
  <c r="Q19"/>
  <c r="P20"/>
  <c r="Q20"/>
  <c r="P21"/>
  <c r="Q21"/>
  <c r="P22"/>
  <c r="Q22"/>
  <c r="P23"/>
  <c r="Q23"/>
  <c r="P24"/>
  <c r="Q24"/>
  <c r="P25"/>
  <c r="Q25"/>
  <c r="P26"/>
  <c r="Q26"/>
  <c r="P27"/>
  <c r="Q27"/>
  <c r="P28"/>
  <c r="Q28"/>
  <c r="P29"/>
  <c r="Q29"/>
  <c r="P30"/>
  <c r="Q30"/>
  <c r="P31"/>
  <c r="Q31"/>
  <c r="P32"/>
  <c r="Q32"/>
  <c r="P33"/>
  <c r="Q33"/>
  <c r="P34"/>
  <c r="Q34"/>
  <c r="P35"/>
  <c r="Q35"/>
  <c r="P36"/>
  <c r="Q36"/>
  <c r="P37"/>
  <c r="Q37"/>
  <c r="P38"/>
  <c r="Q38"/>
  <c r="P39"/>
  <c r="Q39"/>
  <c r="P40"/>
  <c r="Q40"/>
  <c r="P41"/>
  <c r="Q41"/>
  <c r="P42"/>
  <c r="Q42"/>
  <c r="P43"/>
  <c r="Q43"/>
  <c r="P44"/>
  <c r="Q44"/>
  <c r="P45"/>
  <c r="Q45"/>
  <c r="P46"/>
  <c r="Q46"/>
  <c r="P47"/>
  <c r="Q47"/>
  <c r="P48"/>
  <c r="Q48"/>
  <c r="P49"/>
  <c r="Q49"/>
  <c r="P50"/>
  <c r="Q50"/>
  <c r="P51"/>
  <c r="Q51"/>
  <c r="P52"/>
  <c r="Q52"/>
  <c r="P53"/>
  <c r="Q53"/>
  <c r="P54"/>
  <c r="Q54"/>
  <c r="P55"/>
  <c r="Q55"/>
  <c r="P56"/>
  <c r="Q56"/>
  <c r="P57"/>
  <c r="Q57"/>
  <c r="P58"/>
  <c r="Q58"/>
  <c r="P59"/>
  <c r="Q59"/>
  <c r="P60"/>
  <c r="Q60"/>
  <c r="P61"/>
  <c r="Q61"/>
  <c r="P62"/>
  <c r="Q62"/>
  <c r="P63"/>
  <c r="Q63"/>
  <c r="P64"/>
  <c r="Q64"/>
  <c r="P65"/>
  <c r="Q65"/>
  <c r="P66"/>
  <c r="Q66"/>
  <c r="P67"/>
  <c r="Q67"/>
  <c r="P68"/>
  <c r="Q68"/>
  <c r="P69"/>
  <c r="Q69"/>
  <c r="P70"/>
  <c r="Q70"/>
  <c r="P71"/>
  <c r="Q71"/>
  <c r="P72"/>
  <c r="Q72"/>
  <c r="P73"/>
  <c r="Q73"/>
  <c r="P74"/>
  <c r="Q74"/>
  <c r="P75"/>
  <c r="Q75"/>
  <c r="P76"/>
  <c r="Q76"/>
  <c r="P77"/>
  <c r="Q77"/>
  <c r="P78"/>
  <c r="Q78"/>
  <c r="P79"/>
  <c r="Q79"/>
  <c r="P80"/>
  <c r="Q80"/>
  <c r="P81"/>
  <c r="Q81"/>
  <c r="P82"/>
  <c r="Q82"/>
  <c r="P83"/>
  <c r="Q83"/>
  <c r="P84"/>
  <c r="Q84"/>
  <c r="P85"/>
  <c r="Q85"/>
  <c r="P86"/>
  <c r="Q86"/>
  <c r="P87"/>
  <c r="Q87"/>
  <c r="P88"/>
  <c r="Q88"/>
  <c r="P89"/>
  <c r="Q89"/>
  <c r="P90"/>
  <c r="Q90"/>
  <c r="P91"/>
  <c r="Q91"/>
  <c r="P92"/>
  <c r="Q92"/>
  <c r="P93"/>
  <c r="Q93"/>
  <c r="P94"/>
  <c r="Q94"/>
  <c r="P95"/>
  <c r="Q95"/>
  <c r="P96"/>
  <c r="Q96"/>
  <c r="P97"/>
  <c r="Q97"/>
  <c r="P98"/>
  <c r="Q98"/>
  <c r="P99"/>
  <c r="Q99"/>
  <c r="P100"/>
  <c r="Q100"/>
  <c r="P101"/>
  <c r="Q101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1"/>
  <c r="D71"/>
  <c r="C72"/>
  <c r="D72"/>
  <c r="C73"/>
  <c r="D73"/>
  <c r="C74"/>
  <c r="D74"/>
  <c r="C75"/>
  <c r="D75"/>
  <c r="C76"/>
  <c r="D76"/>
  <c r="C77"/>
  <c r="D77"/>
  <c r="C78"/>
  <c r="D78"/>
  <c r="C79"/>
  <c r="D79"/>
  <c r="C80"/>
  <c r="D80"/>
  <c r="C81"/>
  <c r="D81"/>
  <c r="C82"/>
  <c r="D82"/>
  <c r="C83"/>
  <c r="D83"/>
  <c r="C84"/>
  <c r="D84"/>
  <c r="C85"/>
  <c r="D85"/>
  <c r="C86"/>
  <c r="D86"/>
  <c r="C87"/>
  <c r="D87"/>
  <c r="C88"/>
  <c r="D88"/>
  <c r="C89"/>
  <c r="D89"/>
  <c r="C90"/>
  <c r="D90"/>
  <c r="C91"/>
  <c r="D91"/>
  <c r="C92"/>
  <c r="D92"/>
  <c r="C93"/>
  <c r="D93"/>
  <c r="C94"/>
  <c r="D94"/>
  <c r="C95"/>
  <c r="D95"/>
  <c r="C96"/>
  <c r="D96"/>
  <c r="C97"/>
  <c r="D97"/>
  <c r="C98"/>
  <c r="D98"/>
  <c r="C99"/>
  <c r="D99" s="1"/>
  <c r="C100"/>
  <c r="D100" s="1"/>
  <c r="C101"/>
  <c r="D101" s="1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Q14" i="14"/>
  <c r="P15"/>
  <c r="Q16"/>
  <c r="P17"/>
  <c r="Q18"/>
  <c r="P19"/>
  <c r="Q20"/>
  <c r="P21"/>
  <c r="Q22"/>
  <c r="P23"/>
  <c r="Q23"/>
  <c r="Q24"/>
  <c r="P25"/>
  <c r="Q25"/>
  <c r="Q26"/>
  <c r="P27"/>
  <c r="Q27"/>
  <c r="Q28"/>
  <c r="Q29"/>
  <c r="Q30"/>
  <c r="Q31"/>
  <c r="Q32"/>
  <c r="Q33"/>
  <c r="Q34"/>
  <c r="Q35"/>
  <c r="Q36"/>
  <c r="Q37"/>
  <c r="Q38"/>
  <c r="P39"/>
  <c r="Q39"/>
  <c r="Q40"/>
  <c r="P41"/>
  <c r="Q42"/>
  <c r="P43"/>
  <c r="Q44"/>
  <c r="P45"/>
  <c r="Q46"/>
  <c r="P47"/>
  <c r="Q48"/>
  <c r="P49"/>
  <c r="Q50"/>
  <c r="P51"/>
  <c r="Q52"/>
  <c r="P53"/>
  <c r="Q54"/>
  <c r="P55"/>
  <c r="Q56"/>
  <c r="P57"/>
  <c r="Q58"/>
  <c r="P59"/>
  <c r="Q60"/>
  <c r="P61"/>
  <c r="Q62"/>
  <c r="P63"/>
  <c r="Q64"/>
  <c r="P65"/>
  <c r="Q66"/>
  <c r="P67"/>
  <c r="Q68"/>
  <c r="P69"/>
  <c r="Q70"/>
  <c r="P71"/>
  <c r="Q71"/>
  <c r="Q72"/>
  <c r="Q73"/>
  <c r="Q74"/>
  <c r="P75"/>
  <c r="Q75"/>
  <c r="P76"/>
  <c r="Q76"/>
  <c r="P77"/>
  <c r="Q77"/>
  <c r="P78"/>
  <c r="Q78"/>
  <c r="P79"/>
  <c r="Q79"/>
  <c r="P80"/>
  <c r="Q80"/>
  <c r="P81"/>
  <c r="Q81"/>
  <c r="P82"/>
  <c r="Q82"/>
  <c r="P83"/>
  <c r="Q83"/>
  <c r="P84"/>
  <c r="Q84"/>
  <c r="P85"/>
  <c r="Q85"/>
  <c r="P86"/>
  <c r="Q86"/>
  <c r="P87"/>
  <c r="Q87"/>
  <c r="P88"/>
  <c r="Q88"/>
  <c r="P89"/>
  <c r="Q89"/>
  <c r="P90"/>
  <c r="Q90"/>
  <c r="P91"/>
  <c r="Q91"/>
  <c r="P92"/>
  <c r="Q92"/>
  <c r="P93"/>
  <c r="Q93"/>
  <c r="P94"/>
  <c r="Q94"/>
  <c r="P95"/>
  <c r="Q95"/>
  <c r="P96"/>
  <c r="Q96"/>
  <c r="P97"/>
  <c r="Q97"/>
  <c r="P98"/>
  <c r="Q98"/>
  <c r="P99"/>
  <c r="Q99"/>
  <c r="P100"/>
  <c r="Q100"/>
  <c r="P101"/>
  <c r="Q10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D62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D95" s="1"/>
  <c r="C96"/>
  <c r="D96" s="1"/>
  <c r="C97"/>
  <c r="D97" s="1"/>
  <c r="C98"/>
  <c r="D98" s="1"/>
  <c r="C99"/>
  <c r="D99" s="1"/>
  <c r="C100"/>
  <c r="D100" s="1"/>
  <c r="C101"/>
  <c r="D101" s="1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D34" i="12"/>
  <c r="D24"/>
  <c r="D23"/>
  <c r="A13" i="22"/>
  <c r="C13"/>
  <c r="D13" s="1"/>
  <c r="P13"/>
  <c r="Q13"/>
  <c r="A14"/>
  <c r="K6"/>
  <c r="A12"/>
  <c r="E103" s="1"/>
  <c r="C12"/>
  <c r="D12" s="1"/>
  <c r="B103"/>
  <c r="B104"/>
  <c r="B105"/>
  <c r="B106"/>
  <c r="B107"/>
  <c r="B108"/>
  <c r="B109"/>
  <c r="B110"/>
  <c r="B111"/>
  <c r="A12" i="14"/>
  <c r="A13"/>
  <c r="Q13"/>
  <c r="J1" i="11"/>
  <c r="K6" i="14"/>
  <c r="C13"/>
  <c r="D13" s="1"/>
  <c r="B103"/>
  <c r="B104"/>
  <c r="B105"/>
  <c r="B106"/>
  <c r="B107"/>
  <c r="B108"/>
  <c r="B109"/>
  <c r="B110"/>
  <c r="B111"/>
  <c r="P12" i="22"/>
  <c r="E106" s="1"/>
  <c r="Q12"/>
  <c r="E105"/>
  <c r="G110"/>
  <c r="G106"/>
  <c r="G108"/>
  <c r="G109"/>
  <c r="G111"/>
  <c r="G105"/>
  <c r="G107"/>
  <c r="G104"/>
  <c r="P12" i="14"/>
  <c r="I104" l="1"/>
  <c r="E103"/>
  <c r="E107" i="22"/>
  <c r="E108"/>
  <c r="E109"/>
  <c r="E111"/>
  <c r="I108" i="14"/>
  <c r="I108" i="22"/>
  <c r="G105" i="14"/>
  <c r="G110"/>
  <c r="E105"/>
  <c r="G111"/>
  <c r="G106"/>
  <c r="E106"/>
  <c r="G109"/>
  <c r="G104"/>
  <c r="G108"/>
  <c r="E104"/>
  <c r="E107"/>
  <c r="G107"/>
  <c r="E110"/>
  <c r="E111"/>
  <c r="E108"/>
  <c r="E109"/>
  <c r="E104" i="22"/>
  <c r="E110"/>
  <c r="I104"/>
</calcChain>
</file>

<file path=xl/sharedStrings.xml><?xml version="1.0" encoding="utf-8"?>
<sst xmlns="http://schemas.openxmlformats.org/spreadsheetml/2006/main" count="3294" uniqueCount="1532">
  <si>
    <t>CHÉP TỪ DANH SÁCH HỌC LẠI</t>
  </si>
  <si>
    <t>Xét
điều
kiện
dự thi</t>
  </si>
  <si>
    <t xml:space="preserve">Thực  hành </t>
  </si>
  <si>
    <t xml:space="preserve">Lý  thuyết </t>
  </si>
  <si>
    <t>Số cột điểm 
KT TX tối thiểu</t>
  </si>
  <si>
    <t>Số cột điểm 
KT ĐK tối thiểu</t>
  </si>
  <si>
    <t>Họ tên học sinh</t>
  </si>
  <si>
    <t>MSHS</t>
  </si>
  <si>
    <t>TT</t>
  </si>
  <si>
    <t>TRƯỞNG KHOA</t>
  </si>
  <si>
    <t>GIÁO VIÊN GIẢNG DẠY</t>
  </si>
  <si>
    <t>Điểm
TB</t>
  </si>
  <si>
    <t>TRƯỞNG BỘ MÔN</t>
  </si>
  <si>
    <t>XL
lần
I</t>
  </si>
  <si>
    <t>Lớp:</t>
  </si>
  <si>
    <t xml:space="preserve">HỌC KỲ:  </t>
  </si>
  <si>
    <t>STT</t>
  </si>
  <si>
    <t>Họ</t>
  </si>
  <si>
    <t>Tên</t>
  </si>
  <si>
    <t>Lớp</t>
  </si>
  <si>
    <t>Ngày sinh</t>
  </si>
  <si>
    <t xml:space="preserve"> LỚP 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</si>
  <si>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</si>
  <si>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</si>
  <si>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</si>
  <si>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</si>
  <si>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Vào bảng tính </t>
    </r>
    <r>
      <rPr>
        <b/>
        <sz val="13"/>
        <rFont val="Arial"/>
        <family val="2"/>
      </rPr>
      <t>DANH SÁCH LỚP</t>
    </r>
  </si>
  <si>
    <t>Độc lập – Tự do – Hạnh phúc</t>
  </si>
  <si>
    <t xml:space="preserve"> CỘNG HÒA XÃ HỘI CHỦ NGHĨA VIỆT NAM</t>
  </si>
  <si>
    <t>Phái</t>
  </si>
  <si>
    <t>Hệ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</si>
  <si>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</si>
  <si>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</si>
  <si>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</si>
  <si>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</si>
  <si>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</si>
  <si>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I</t>
  </si>
  <si>
    <t>NĂM HỌC:  2015 - 2016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</si>
  <si>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</si>
  <si>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</si>
  <si>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Điểm kiểm tra định kỳ
(Hệ số 2)</t>
  </si>
  <si>
    <t>BẢNG ĐIỂM MÔ ĐUN THỰC HÀNH</t>
  </si>
  <si>
    <t>Điểm TK Mô đun</t>
  </si>
  <si>
    <t xml:space="preserve">Đánh
Giá
</t>
  </si>
  <si>
    <t>Tên Mô-đun</t>
  </si>
  <si>
    <t>Số
tiết
vắng</t>
  </si>
  <si>
    <t>Điểm kiểm tra KT Mô đun (Hệ số 3)</t>
  </si>
  <si>
    <t xml:space="preserve">Số tiết: </t>
  </si>
  <si>
    <t>Số tiết:</t>
  </si>
  <si>
    <t>BẢNG ĐIỂM MÔN HỌC LÝ THUYẾT</t>
  </si>
  <si>
    <t>Điểm
kiểm tra
KTMH
(Hệ số 3)</t>
  </si>
  <si>
    <t>Điểm tổng kết MH</t>
  </si>
  <si>
    <t>Đánh
Giá
MH</t>
  </si>
  <si>
    <t>Môn học:</t>
  </si>
  <si>
    <t>15002001</t>
  </si>
  <si>
    <t>Nguyễn Ngọc Nguyên</t>
  </si>
  <si>
    <t>Ân</t>
  </si>
  <si>
    <t>15/02/2000</t>
  </si>
  <si>
    <t>15TCN-CKL</t>
  </si>
  <si>
    <t>Nam</t>
  </si>
  <si>
    <t>15000452</t>
  </si>
  <si>
    <t>Nguyễn Hoàng Hải</t>
  </si>
  <si>
    <t>Anh</t>
  </si>
  <si>
    <t>21/11/1999</t>
  </si>
  <si>
    <t>15002521</t>
  </si>
  <si>
    <t>Nguyễn Thái</t>
  </si>
  <si>
    <t>Bảo</t>
  </si>
  <si>
    <t>03/11/2000</t>
  </si>
  <si>
    <t>15003407</t>
  </si>
  <si>
    <t>Kiều Công</t>
  </si>
  <si>
    <t>Danh</t>
  </si>
  <si>
    <t>24/03/1998</t>
  </si>
  <si>
    <t>15001081</t>
  </si>
  <si>
    <t>Thân Hoàng</t>
  </si>
  <si>
    <t>10/11/1999</t>
  </si>
  <si>
    <t>15000671</t>
  </si>
  <si>
    <t>Bùi Xuân</t>
  </si>
  <si>
    <t>Đạt</t>
  </si>
  <si>
    <t>03/07/2000</t>
  </si>
  <si>
    <t>15001308</t>
  </si>
  <si>
    <t>Mai Thành</t>
  </si>
  <si>
    <t>24/7/2000</t>
  </si>
  <si>
    <t>15000267</t>
  </si>
  <si>
    <t>Nguyễn Khả</t>
  </si>
  <si>
    <t>Di</t>
  </si>
  <si>
    <t>30/06/1999</t>
  </si>
  <si>
    <t>15000370</t>
  </si>
  <si>
    <t>Nguyễn Văn</t>
  </si>
  <si>
    <t>Đô</t>
  </si>
  <si>
    <t>04/01/1998</t>
  </si>
  <si>
    <t>15003472</t>
  </si>
  <si>
    <t>Ngô Hải</t>
  </si>
  <si>
    <t>Duy</t>
  </si>
  <si>
    <t>22/01/1998</t>
  </si>
  <si>
    <t>15003416</t>
  </si>
  <si>
    <t>Tống Thanh</t>
  </si>
  <si>
    <t>Hải</t>
  </si>
  <si>
    <t>16/07/2000</t>
  </si>
  <si>
    <t>15000602</t>
  </si>
  <si>
    <t>Vũ Đức</t>
  </si>
  <si>
    <t>Hậu</t>
  </si>
  <si>
    <t>08/04/1999</t>
  </si>
  <si>
    <t>15003351</t>
  </si>
  <si>
    <t>Vũ Phước</t>
  </si>
  <si>
    <t>15/12/2000</t>
  </si>
  <si>
    <t>15003494</t>
  </si>
  <si>
    <t>Nguyễn Xuân</t>
  </si>
  <si>
    <t>Hiếu</t>
  </si>
  <si>
    <t>17/11/2000</t>
  </si>
  <si>
    <t>15001610</t>
  </si>
  <si>
    <t>Nguyễn Minh</t>
  </si>
  <si>
    <t>Hoàng</t>
  </si>
  <si>
    <t>11/09/1999</t>
  </si>
  <si>
    <t>15003397</t>
  </si>
  <si>
    <t>Lâm Quang</t>
  </si>
  <si>
    <t>Huy</t>
  </si>
  <si>
    <t>14/09/2000</t>
  </si>
  <si>
    <t>15003284</t>
  </si>
  <si>
    <t>Nguyễn Quốc</t>
  </si>
  <si>
    <t>20/01/1998</t>
  </si>
  <si>
    <t>15000163</t>
  </si>
  <si>
    <t>Huỳnh Văn</t>
  </si>
  <si>
    <t>Kháng</t>
  </si>
  <si>
    <t>15000247</t>
  </si>
  <si>
    <t>Trần Tuấn</t>
  </si>
  <si>
    <t>Khanh</t>
  </si>
  <si>
    <t>07/07/2000</t>
  </si>
  <si>
    <t>15003379</t>
  </si>
  <si>
    <t>Vương Nhân</t>
  </si>
  <si>
    <t>Kiên</t>
  </si>
  <si>
    <t>05/01/1998</t>
  </si>
  <si>
    <t>15001851</t>
  </si>
  <si>
    <t>Lê Hoàng</t>
  </si>
  <si>
    <t>Kiệt</t>
  </si>
  <si>
    <t>06/07/1996</t>
  </si>
  <si>
    <t>15003470</t>
  </si>
  <si>
    <t>Trần Hoàng</t>
  </si>
  <si>
    <t>Lâm</t>
  </si>
  <si>
    <t>29/06/1999</t>
  </si>
  <si>
    <t>15001618</t>
  </si>
  <si>
    <t>Lưu Văn</t>
  </si>
  <si>
    <t>Linh</t>
  </si>
  <si>
    <t>13/10/2000</t>
  </si>
  <si>
    <t>15000329</t>
  </si>
  <si>
    <t>Huỳnh Thiên</t>
  </si>
  <si>
    <t>Lộc</t>
  </si>
  <si>
    <t>01/4/1998</t>
  </si>
  <si>
    <t>15000280</t>
  </si>
  <si>
    <t>Nguyễn Thắng</t>
  </si>
  <si>
    <t>Lợi</t>
  </si>
  <si>
    <t>04/02/2000</t>
  </si>
  <si>
    <t>15000380</t>
  </si>
  <si>
    <t>Bùi Hoàng</t>
  </si>
  <si>
    <t>Long</t>
  </si>
  <si>
    <t>04/08/2000</t>
  </si>
  <si>
    <t>15000379</t>
  </si>
  <si>
    <t>Bùi Huy</t>
  </si>
  <si>
    <t>15003415</t>
  </si>
  <si>
    <t>Nguyễn Hoàng</t>
  </si>
  <si>
    <t>18/09/2000</t>
  </si>
  <si>
    <t>15003478</t>
  </si>
  <si>
    <t>Võ Duy</t>
  </si>
  <si>
    <t>Luân</t>
  </si>
  <si>
    <t>10/01/2000</t>
  </si>
  <si>
    <t>15000795</t>
  </si>
  <si>
    <t>Dương Đình</t>
  </si>
  <si>
    <t>Mạnh</t>
  </si>
  <si>
    <t>18/11/2000</t>
  </si>
  <si>
    <t>15003432</t>
  </si>
  <si>
    <t>Cao Nhật</t>
  </si>
  <si>
    <t>Minh</t>
  </si>
  <si>
    <t>06/05/1998</t>
  </si>
  <si>
    <t>15000347</t>
  </si>
  <si>
    <t>Nguyên</t>
  </si>
  <si>
    <t>05/04/1999</t>
  </si>
  <si>
    <t>15003346</t>
  </si>
  <si>
    <t>Trương Quang</t>
  </si>
  <si>
    <t>26/05/1999</t>
  </si>
  <si>
    <t>15002379</t>
  </si>
  <si>
    <t>Võ Trọng</t>
  </si>
  <si>
    <t>Nhi</t>
  </si>
  <si>
    <t>07/04/1996</t>
  </si>
  <si>
    <t>15003218</t>
  </si>
  <si>
    <t>Trần Bá</t>
  </si>
  <si>
    <t>Phát</t>
  </si>
  <si>
    <t>28/12/2000</t>
  </si>
  <si>
    <t>15000135</t>
  </si>
  <si>
    <t>Trương Nhuận</t>
  </si>
  <si>
    <t>10/03/2000</t>
  </si>
  <si>
    <t>15000223</t>
  </si>
  <si>
    <t>Đào Thanh</t>
  </si>
  <si>
    <t>Phong</t>
  </si>
  <si>
    <t>15/11/2000</t>
  </si>
  <si>
    <t>15003420</t>
  </si>
  <si>
    <t>Trần Lê Minh</t>
  </si>
  <si>
    <t>Phúc</t>
  </si>
  <si>
    <t>12/06/1998</t>
  </si>
  <si>
    <t>15000832</t>
  </si>
  <si>
    <t>Phạm Trương Thiên</t>
  </si>
  <si>
    <t>Phước</t>
  </si>
  <si>
    <t>07/12/2000</t>
  </si>
  <si>
    <t>15000514</t>
  </si>
  <si>
    <t>Trần Võ Đông</t>
  </si>
  <si>
    <t>Phương</t>
  </si>
  <si>
    <t>12/09/2000</t>
  </si>
  <si>
    <t>15000058</t>
  </si>
  <si>
    <t>Trương</t>
  </si>
  <si>
    <t>Quí</t>
  </si>
  <si>
    <t>27/04/2000</t>
  </si>
  <si>
    <t>15000304</t>
  </si>
  <si>
    <t>Trịnh Hồng</t>
  </si>
  <si>
    <t>Sơn</t>
  </si>
  <si>
    <t>19/03/2000</t>
  </si>
  <si>
    <t>15000040</t>
  </si>
  <si>
    <t>Võ Hồng</t>
  </si>
  <si>
    <t>02/04/2000</t>
  </si>
  <si>
    <t>15001030</t>
  </si>
  <si>
    <t>Phạm Tấn</t>
  </si>
  <si>
    <t>Thành</t>
  </si>
  <si>
    <t>19/08/1999</t>
  </si>
  <si>
    <t>15000290</t>
  </si>
  <si>
    <t>Nguyễn Anh</t>
  </si>
  <si>
    <t>Thiện</t>
  </si>
  <si>
    <t>24/08/2000</t>
  </si>
  <si>
    <t>15000292</t>
  </si>
  <si>
    <t>Nguyễn Quang</t>
  </si>
  <si>
    <t>Tiến</t>
  </si>
  <si>
    <t>15/03/1998</t>
  </si>
  <si>
    <t>15001794</t>
  </si>
  <si>
    <t>Trần Quốc</t>
  </si>
  <si>
    <t>10/06/1999</t>
  </si>
  <si>
    <t>15001432</t>
  </si>
  <si>
    <t>Nguyễn Ngọc</t>
  </si>
  <si>
    <t>Trà</t>
  </si>
  <si>
    <t>08/07/2000</t>
  </si>
  <si>
    <t>15000771</t>
  </si>
  <si>
    <t>Lê Văn</t>
  </si>
  <si>
    <t>Trang</t>
  </si>
  <si>
    <t>06/06/2000</t>
  </si>
  <si>
    <t>15000085</t>
  </si>
  <si>
    <t>Võ Thành</t>
  </si>
  <si>
    <t>Trí</t>
  </si>
  <si>
    <t>23/06/2000</t>
  </si>
  <si>
    <t>15000944</t>
  </si>
  <si>
    <t>Trương Vị</t>
  </si>
  <si>
    <t>Trung</t>
  </si>
  <si>
    <t>14/05/1999</t>
  </si>
  <si>
    <t>15000066</t>
  </si>
  <si>
    <t>Nguyễn Trương Hoàng</t>
  </si>
  <si>
    <t>Tuấn</t>
  </si>
  <si>
    <t>06/07/2000</t>
  </si>
  <si>
    <t>15002880</t>
  </si>
  <si>
    <t>Nguyễn Hữu</t>
  </si>
  <si>
    <t>Vàng</t>
  </si>
  <si>
    <t>13/08/1995</t>
  </si>
  <si>
    <t>15000023</t>
  </si>
  <si>
    <t>Đặng Nguyễn Phương</t>
  </si>
  <si>
    <t>An</t>
  </si>
  <si>
    <t>06/04/2000</t>
  </si>
  <si>
    <t>15TCN-Đ</t>
  </si>
  <si>
    <t>15000211</t>
  </si>
  <si>
    <t>Nguyễn Thành</t>
  </si>
  <si>
    <t>31/08/2000</t>
  </si>
  <si>
    <t>15003097</t>
  </si>
  <si>
    <t>Dương Gia</t>
  </si>
  <si>
    <t>28/06/1999</t>
  </si>
  <si>
    <t>15000061</t>
  </si>
  <si>
    <t>Vũ Quý</t>
  </si>
  <si>
    <t>16/12/1999</t>
  </si>
  <si>
    <t>15000167</t>
  </si>
  <si>
    <t>Nguyễn Công</t>
  </si>
  <si>
    <t>13/2/2000</t>
  </si>
  <si>
    <t>15000307</t>
  </si>
  <si>
    <t>Phạm Thành</t>
  </si>
  <si>
    <t>22/09/2000</t>
  </si>
  <si>
    <t>15000281</t>
  </si>
  <si>
    <t>Tăng Thành</t>
  </si>
  <si>
    <t>25/01/2000</t>
  </si>
  <si>
    <t>15000111</t>
  </si>
  <si>
    <t>Lê Trần</t>
  </si>
  <si>
    <t>Đức</t>
  </si>
  <si>
    <t>21/09/2000</t>
  </si>
  <si>
    <t>15001673</t>
  </si>
  <si>
    <t>08/10/2000</t>
  </si>
  <si>
    <t>15000027</t>
  </si>
  <si>
    <t>28/02/2000</t>
  </si>
  <si>
    <t>15001779</t>
  </si>
  <si>
    <t>Nguyễn Trường</t>
  </si>
  <si>
    <t>Giang</t>
  </si>
  <si>
    <t>08/03/2000</t>
  </si>
  <si>
    <t>15001746</t>
  </si>
  <si>
    <t>10/01/1997</t>
  </si>
  <si>
    <t>15002760</t>
  </si>
  <si>
    <t>Trần Nhật</t>
  </si>
  <si>
    <t>Hào</t>
  </si>
  <si>
    <t>16/02/2000</t>
  </si>
  <si>
    <t>15000394</t>
  </si>
  <si>
    <t>Trần Như</t>
  </si>
  <si>
    <t>Hảo</t>
  </si>
  <si>
    <t>29/01/2000</t>
  </si>
  <si>
    <t>15001991</t>
  </si>
  <si>
    <t>Võ Trung</t>
  </si>
  <si>
    <t>15000050</t>
  </si>
  <si>
    <t>Trần Đăng</t>
  </si>
  <si>
    <t>03/08/2000</t>
  </si>
  <si>
    <t>15000338</t>
  </si>
  <si>
    <t>26/6/1999</t>
  </si>
  <si>
    <t>15001260</t>
  </si>
  <si>
    <t>Võ Phúc</t>
  </si>
  <si>
    <t>Hưng</t>
  </si>
  <si>
    <t>18/08/2000</t>
  </si>
  <si>
    <t>15001574</t>
  </si>
  <si>
    <t>Đỗ Thanh</t>
  </si>
  <si>
    <t>04/10/2000</t>
  </si>
  <si>
    <t>15000354</t>
  </si>
  <si>
    <t>Đoàn Đình</t>
  </si>
  <si>
    <t>19/10/1999</t>
  </si>
  <si>
    <t>15000260</t>
  </si>
  <si>
    <t>Nguyễn Khoa Nhật</t>
  </si>
  <si>
    <t>01/04/2000</t>
  </si>
  <si>
    <t>15000461</t>
  </si>
  <si>
    <t>Phạm Đức</t>
  </si>
  <si>
    <t>25/12/2000</t>
  </si>
  <si>
    <t>15001309</t>
  </si>
  <si>
    <t>Võ Quốc</t>
  </si>
  <si>
    <t>05/12/2000</t>
  </si>
  <si>
    <t>15002910</t>
  </si>
  <si>
    <t>Huỳnh Hoàng</t>
  </si>
  <si>
    <t>24/08/1994</t>
  </si>
  <si>
    <t>15002341</t>
  </si>
  <si>
    <t>Nguyễn Phi</t>
  </si>
  <si>
    <t>30/01/1998</t>
  </si>
  <si>
    <t>15000124</t>
  </si>
  <si>
    <t>Nguyễn Thanh</t>
  </si>
  <si>
    <t>12/04/2000</t>
  </si>
  <si>
    <t>15000403</t>
  </si>
  <si>
    <t>Võ Hòang</t>
  </si>
  <si>
    <t>20/03/2000</t>
  </si>
  <si>
    <t>15001846</t>
  </si>
  <si>
    <t>Nguyễn Đức</t>
  </si>
  <si>
    <t>14/02/2000</t>
  </si>
  <si>
    <t>15002614</t>
  </si>
  <si>
    <t>Đào Công</t>
  </si>
  <si>
    <t>20/05/1999</t>
  </si>
  <si>
    <t>15001750</t>
  </si>
  <si>
    <t>Đỗ Phương</t>
  </si>
  <si>
    <t>30/10/1999</t>
  </si>
  <si>
    <t>15000005</t>
  </si>
  <si>
    <t>Trần Vĩ Hiếu</t>
  </si>
  <si>
    <t>Nghĩa</t>
  </si>
  <si>
    <t>31/10/2000</t>
  </si>
  <si>
    <t>15000126</t>
  </si>
  <si>
    <t>Lê Nguyên Quang</t>
  </si>
  <si>
    <t>Nhật</t>
  </si>
  <si>
    <t>11/03/2000</t>
  </si>
  <si>
    <t>15003179</t>
  </si>
  <si>
    <t>Lê Thanh</t>
  </si>
  <si>
    <t>Phú</t>
  </si>
  <si>
    <t>15000059</t>
  </si>
  <si>
    <t>Nguyễn Quốc Văn</t>
  </si>
  <si>
    <t>17/03/2000</t>
  </si>
  <si>
    <t>15001344</t>
  </si>
  <si>
    <t>Trần Văn</t>
  </si>
  <si>
    <t>08/09/2000</t>
  </si>
  <si>
    <t>15000092</t>
  </si>
  <si>
    <t>Thông</t>
  </si>
  <si>
    <t>01/05/2000</t>
  </si>
  <si>
    <t>15003476</t>
  </si>
  <si>
    <t>10/02/2000</t>
  </si>
  <si>
    <t>15003216</t>
  </si>
  <si>
    <t>Võ Văn</t>
  </si>
  <si>
    <t>12/07/2000</t>
  </si>
  <si>
    <t>15000018</t>
  </si>
  <si>
    <t>Trương Công</t>
  </si>
  <si>
    <t>Toại</t>
  </si>
  <si>
    <t>28/01/2000</t>
  </si>
  <si>
    <t>15000138</t>
  </si>
  <si>
    <t>Toàn</t>
  </si>
  <si>
    <t>30/10/2000</t>
  </si>
  <si>
    <t>15000340</t>
  </si>
  <si>
    <t>08/02/2000</t>
  </si>
  <si>
    <t>15002273</t>
  </si>
  <si>
    <t>Nguyễn Ảnh Thanh</t>
  </si>
  <si>
    <t>11/05/2000</t>
  </si>
  <si>
    <t>15000009</t>
  </si>
  <si>
    <t>Võ Thanh</t>
  </si>
  <si>
    <t>17/2/2000</t>
  </si>
  <si>
    <t>15000237</t>
  </si>
  <si>
    <t>Trương Đình</t>
  </si>
  <si>
    <t>Trọng</t>
  </si>
  <si>
    <t>02/03/2000</t>
  </si>
  <si>
    <t>15000016</t>
  </si>
  <si>
    <t>Trường</t>
  </si>
  <si>
    <t>05/10/1997</t>
  </si>
  <si>
    <t>15000109</t>
  </si>
  <si>
    <t>Tú</t>
  </si>
  <si>
    <t>03/06/1999</t>
  </si>
  <si>
    <t>15003276</t>
  </si>
  <si>
    <t>Quãng Anh</t>
  </si>
  <si>
    <t>15002982</t>
  </si>
  <si>
    <t>16/10/1998</t>
  </si>
  <si>
    <t>15003357</t>
  </si>
  <si>
    <t>Phạm Quang</t>
  </si>
  <si>
    <t>Vinh</t>
  </si>
  <si>
    <t>22/06/2000</t>
  </si>
  <si>
    <t>15000149</t>
  </si>
  <si>
    <t>Huỳnh Triệu Thái</t>
  </si>
  <si>
    <t>Bình</t>
  </si>
  <si>
    <t>15TCN-ĐT</t>
  </si>
  <si>
    <t>15001107</t>
  </si>
  <si>
    <t>Đông</t>
  </si>
  <si>
    <t>14/11/1998</t>
  </si>
  <si>
    <t>15002668</t>
  </si>
  <si>
    <t>Trần Ánh</t>
  </si>
  <si>
    <t>Dương</t>
  </si>
  <si>
    <t>20/12/1998</t>
  </si>
  <si>
    <t>15000087</t>
  </si>
  <si>
    <t>Nguyễn Dương Quốc</t>
  </si>
  <si>
    <t>15000212</t>
  </si>
  <si>
    <t>13/08/2000</t>
  </si>
  <si>
    <t>15001576</t>
  </si>
  <si>
    <t>Trương Phú</t>
  </si>
  <si>
    <t>06/05/2000</t>
  </si>
  <si>
    <t>15000038</t>
  </si>
  <si>
    <t>20/02/1998</t>
  </si>
  <si>
    <t>15000108</t>
  </si>
  <si>
    <t>Trương Minh</t>
  </si>
  <si>
    <t>20/12/2000</t>
  </si>
  <si>
    <t>15001424</t>
  </si>
  <si>
    <t>Trần Trọng</t>
  </si>
  <si>
    <t>Hợp</t>
  </si>
  <si>
    <t>15000090</t>
  </si>
  <si>
    <t>Nguyễn Hải</t>
  </si>
  <si>
    <t>15000028</t>
  </si>
  <si>
    <t>Nguyễn Hữu Khánh</t>
  </si>
  <si>
    <t>21/07/2000</t>
  </si>
  <si>
    <t>15001283</t>
  </si>
  <si>
    <t>Nguyễn Phú</t>
  </si>
  <si>
    <t>15000032</t>
  </si>
  <si>
    <t>Lê Đỗ Quang</t>
  </si>
  <si>
    <t>30/08/2000</t>
  </si>
  <si>
    <t>15000252</t>
  </si>
  <si>
    <t>Trần Gia</t>
  </si>
  <si>
    <t>24/12/2000</t>
  </si>
  <si>
    <t>15000080</t>
  </si>
  <si>
    <t>Phạm Đăng</t>
  </si>
  <si>
    <t>Khánh</t>
  </si>
  <si>
    <t>02/09/2000</t>
  </si>
  <si>
    <t>15000401</t>
  </si>
  <si>
    <t>Vũ Đăng</t>
  </si>
  <si>
    <t>Khoa</t>
  </si>
  <si>
    <t>26/08/1999</t>
  </si>
  <si>
    <t>15000220</t>
  </si>
  <si>
    <t>Lê Tuấn</t>
  </si>
  <si>
    <t>09/01/2000</t>
  </si>
  <si>
    <t>15003032</t>
  </si>
  <si>
    <t>Nguyễn Bá</t>
  </si>
  <si>
    <t>Lập</t>
  </si>
  <si>
    <t>02/01/1998</t>
  </si>
  <si>
    <t>15000291</t>
  </si>
  <si>
    <t>18/03/2000</t>
  </si>
  <si>
    <t>15000628</t>
  </si>
  <si>
    <t>Nguyễn Hồng</t>
  </si>
  <si>
    <t>14/06/2000</t>
  </si>
  <si>
    <t>15002538</t>
  </si>
  <si>
    <t>Vũ Vòng Nhật</t>
  </si>
  <si>
    <t>22/10/2000</t>
  </si>
  <si>
    <t>15000858</t>
  </si>
  <si>
    <t>Lê Cẩm</t>
  </si>
  <si>
    <t>17/05/1994</t>
  </si>
  <si>
    <t>15002646</t>
  </si>
  <si>
    <t>Lê Nguyễn Hoàng</t>
  </si>
  <si>
    <t>Nhân</t>
  </si>
  <si>
    <t>21/01/2000</t>
  </si>
  <si>
    <t>15000141</t>
  </si>
  <si>
    <t>Phạm Thanh</t>
  </si>
  <si>
    <t>03/09/2000</t>
  </si>
  <si>
    <t>15002391</t>
  </si>
  <si>
    <t>Bùi Thanh</t>
  </si>
  <si>
    <t>04/06/1997</t>
  </si>
  <si>
    <t>15000608</t>
  </si>
  <si>
    <t>Đường Vinh</t>
  </si>
  <si>
    <t>Phúc</t>
  </si>
  <si>
    <t>12/11/2000</t>
  </si>
  <si>
    <t>15002392</t>
  </si>
  <si>
    <t>Trần Duy</t>
  </si>
  <si>
    <t>Quang</t>
  </si>
  <si>
    <t>20/05/1998</t>
  </si>
  <si>
    <t>15003364</t>
  </si>
  <si>
    <t>Đỗ Hữu</t>
  </si>
  <si>
    <t>25/04/1997</t>
  </si>
  <si>
    <t>15000691</t>
  </si>
  <si>
    <t>Hồ Tân</t>
  </si>
  <si>
    <t>Tài</t>
  </si>
  <si>
    <t>25/11/2000</t>
  </si>
  <si>
    <t>15000205</t>
  </si>
  <si>
    <t>Trần Ngọc</t>
  </si>
  <si>
    <t>Tân</t>
  </si>
  <si>
    <t>15000190</t>
  </si>
  <si>
    <t>Đặng Lê Hoàng</t>
  </si>
  <si>
    <t>Thái</t>
  </si>
  <si>
    <t>11/04/2000</t>
  </si>
  <si>
    <t>15001886</t>
  </si>
  <si>
    <t>Thắng</t>
  </si>
  <si>
    <t>15000345</t>
  </si>
  <si>
    <t>Bùi Hữu</t>
  </si>
  <si>
    <t>12/05/1998</t>
  </si>
  <si>
    <t>15000155</t>
  </si>
  <si>
    <t>Huỳnh Mẫn</t>
  </si>
  <si>
    <t>Thiên</t>
  </si>
  <si>
    <t>15000060</t>
  </si>
  <si>
    <t>Tạ Hoàng</t>
  </si>
  <si>
    <t>15000249</t>
  </si>
  <si>
    <t>Đặng Hiếu</t>
  </si>
  <si>
    <t>Thuận</t>
  </si>
  <si>
    <t>26/02/2000</t>
  </si>
  <si>
    <t>15000221</t>
  </si>
  <si>
    <t>Lê Minh</t>
  </si>
  <si>
    <t>15000137</t>
  </si>
  <si>
    <t>26/03/2000</t>
  </si>
  <si>
    <t>15000077</t>
  </si>
  <si>
    <t>Đoàn Mạnh</t>
  </si>
  <si>
    <t>02/02/2000</t>
  </si>
  <si>
    <t>15000938</t>
  </si>
  <si>
    <t>Lê Anh</t>
  </si>
  <si>
    <t>16/12/2000</t>
  </si>
  <si>
    <t>15000305</t>
  </si>
  <si>
    <t>Nguyễn Huỳnh Anh</t>
  </si>
  <si>
    <t>27/08/2000</t>
  </si>
  <si>
    <t>15000081</t>
  </si>
  <si>
    <t>Dương Hiển</t>
  </si>
  <si>
    <t>15000798</t>
  </si>
  <si>
    <t>Lê</t>
  </si>
  <si>
    <t>17/05/2000</t>
  </si>
  <si>
    <t>15000217</t>
  </si>
  <si>
    <t>Nguyễn Công Anh</t>
  </si>
  <si>
    <t>Vũ</t>
  </si>
  <si>
    <t>18/01/2000</t>
  </si>
  <si>
    <t>15000308</t>
  </si>
  <si>
    <t>Đào Thụy Duyên</t>
  </si>
  <si>
    <t>07/11/2000</t>
  </si>
  <si>
    <t>15TCN-KTD</t>
  </si>
  <si>
    <t>Nữ</t>
  </si>
  <si>
    <t>15000232</t>
  </si>
  <si>
    <t>Đỗ Huỳnh Thiên</t>
  </si>
  <si>
    <t>28/11/2000</t>
  </si>
  <si>
    <t>15001187</t>
  </si>
  <si>
    <t>Châu Mom Thy</t>
  </si>
  <si>
    <t>Đa</t>
  </si>
  <si>
    <t>15000494</t>
  </si>
  <si>
    <t>15002312</t>
  </si>
  <si>
    <t>Nguyễn Mỹ</t>
  </si>
  <si>
    <t>Duyên</t>
  </si>
  <si>
    <t>03/06/1998</t>
  </si>
  <si>
    <t>15002285</t>
  </si>
  <si>
    <t>Hân</t>
  </si>
  <si>
    <t>18/06/1997</t>
  </si>
  <si>
    <t>15000697</t>
  </si>
  <si>
    <t>Nguyễn Thị Hồng</t>
  </si>
  <si>
    <t>Hạnh</t>
  </si>
  <si>
    <t>12/10/1999</t>
  </si>
  <si>
    <t>15003489</t>
  </si>
  <si>
    <t>Đỗ Trung</t>
  </si>
  <si>
    <t>Hòa</t>
  </si>
  <si>
    <t>31/03/1998</t>
  </si>
  <si>
    <t>15000487</t>
  </si>
  <si>
    <t>Nguyễn Phạm Thị</t>
  </si>
  <si>
    <t>Hồng</t>
  </si>
  <si>
    <t>02/06/2000</t>
  </si>
  <si>
    <t>15000316</t>
  </si>
  <si>
    <t>Huỳnh Đức</t>
  </si>
  <si>
    <t>Hùng</t>
  </si>
  <si>
    <t>19/12/2000</t>
  </si>
  <si>
    <t>15001265</t>
  </si>
  <si>
    <t>Võ Nguyễn Ngọc</t>
  </si>
  <si>
    <t>28/12/1998</t>
  </si>
  <si>
    <t>15000096</t>
  </si>
  <si>
    <t>22/5/2000</t>
  </si>
  <si>
    <t>15000466</t>
  </si>
  <si>
    <t>Nguyễn Viết Nguyên</t>
  </si>
  <si>
    <t>Khôi</t>
  </si>
  <si>
    <t>15000309</t>
  </si>
  <si>
    <t>Trần Nguyễn Trung</t>
  </si>
  <si>
    <t>30/11/2000</t>
  </si>
  <si>
    <t>15003488</t>
  </si>
  <si>
    <t>Kim</t>
  </si>
  <si>
    <t>31/12/2000</t>
  </si>
  <si>
    <t>15003440</t>
  </si>
  <si>
    <t>Trần Ngọc Diễm</t>
  </si>
  <si>
    <t>My</t>
  </si>
  <si>
    <t>15000172</t>
  </si>
  <si>
    <t>Trần Nguyễn Minh</t>
  </si>
  <si>
    <t>Ngọc</t>
  </si>
  <si>
    <t>12/03/2000</t>
  </si>
  <si>
    <t>15000641</t>
  </si>
  <si>
    <t>Nguyễn Đặng Hoài</t>
  </si>
  <si>
    <t>31/5/2000</t>
  </si>
  <si>
    <t>15000084</t>
  </si>
  <si>
    <t>Trần Yến</t>
  </si>
  <si>
    <t>02/11/2000</t>
  </si>
  <si>
    <t>15002419</t>
  </si>
  <si>
    <t>Nguyễn Thị Quỳnh</t>
  </si>
  <si>
    <t>Như</t>
  </si>
  <si>
    <t>09/11/2000</t>
  </si>
  <si>
    <t>15001201</t>
  </si>
  <si>
    <t>Vũ Quỳnh</t>
  </si>
  <si>
    <t>29/8/1999</t>
  </si>
  <si>
    <t>15000158</t>
  </si>
  <si>
    <t>Vũ Kim</t>
  </si>
  <si>
    <t>Phụng</t>
  </si>
  <si>
    <t>29/09/2000</t>
  </si>
  <si>
    <t>15000246</t>
  </si>
  <si>
    <t>17/08/2000</t>
  </si>
  <si>
    <t>15000130</t>
  </si>
  <si>
    <t>Nguyễn Bùi Bích</t>
  </si>
  <si>
    <t>Phượng</t>
  </si>
  <si>
    <t>20/06/2000</t>
  </si>
  <si>
    <t>15000745</t>
  </si>
  <si>
    <t>Võ Ngọc Bích</t>
  </si>
  <si>
    <t>15000197</t>
  </si>
  <si>
    <t>Quyên</t>
  </si>
  <si>
    <t>13/11/1999</t>
  </si>
  <si>
    <t>15000203</t>
  </si>
  <si>
    <t>Nguyễn Thi Thu</t>
  </si>
  <si>
    <t>Sương</t>
  </si>
  <si>
    <t>15000551</t>
  </si>
  <si>
    <t>Nguyễn Cao</t>
  </si>
  <si>
    <t>10/1/2000</t>
  </si>
  <si>
    <t>15003115</t>
  </si>
  <si>
    <t>Nguyễn Thị</t>
  </si>
  <si>
    <t>Thảo</t>
  </si>
  <si>
    <t>16/12/1998</t>
  </si>
  <si>
    <t>15003424</t>
  </si>
  <si>
    <t>Huỳnh Phương Anh</t>
  </si>
  <si>
    <t>Thư</t>
  </si>
  <si>
    <t>13/05/2000</t>
  </si>
  <si>
    <t>15003394</t>
  </si>
  <si>
    <t>Đoàn Hữu</t>
  </si>
  <si>
    <t>15/01/2000</t>
  </si>
  <si>
    <t>15003367</t>
  </si>
  <si>
    <t>Phan Vịnh</t>
  </si>
  <si>
    <t>31/07/1998</t>
  </si>
  <si>
    <t>15003430</t>
  </si>
  <si>
    <t>Mạch Ngọc Minh</t>
  </si>
  <si>
    <t>Trâm</t>
  </si>
  <si>
    <t>21/10/1995</t>
  </si>
  <si>
    <t>15000174</t>
  </si>
  <si>
    <t>Vương Minh</t>
  </si>
  <si>
    <t>09/09/1999</t>
  </si>
  <si>
    <t>15000385</t>
  </si>
  <si>
    <t>Đỗ Duy Phương</t>
  </si>
  <si>
    <t>Uyên</t>
  </si>
  <si>
    <t>15000119</t>
  </si>
  <si>
    <t>Nguyễn Trần Khánh</t>
  </si>
  <si>
    <t>30/7/1999</t>
  </si>
  <si>
    <t>15000318</t>
  </si>
  <si>
    <t>Lê Thị Hồng</t>
  </si>
  <si>
    <t>Vi</t>
  </si>
  <si>
    <t>15001603</t>
  </si>
  <si>
    <t>Đoàn Thị Thanh</t>
  </si>
  <si>
    <t>Vy</t>
  </si>
  <si>
    <t>15001785</t>
  </si>
  <si>
    <t>Giang Thanh Ngọc</t>
  </si>
  <si>
    <t>27/12/2000</t>
  </si>
  <si>
    <t>15000372</t>
  </si>
  <si>
    <t>Nguyễn Hồng Bảo</t>
  </si>
  <si>
    <t>15000195</t>
  </si>
  <si>
    <t>Trần Lê Thúy</t>
  </si>
  <si>
    <t>28/02/1999</t>
  </si>
  <si>
    <t>15002137</t>
  </si>
  <si>
    <t>Nguyễn Ngọc Thanh</t>
  </si>
  <si>
    <t>Xuân</t>
  </si>
  <si>
    <t>03/02/2000</t>
  </si>
  <si>
    <t>15000067</t>
  </si>
  <si>
    <t>Hà Gia</t>
  </si>
  <si>
    <t>15TCN-LĐL</t>
  </si>
  <si>
    <t>15000262</t>
  </si>
  <si>
    <t>Lê Quốc</t>
  </si>
  <si>
    <t>06/08/2000</t>
  </si>
  <si>
    <t>15000234</t>
  </si>
  <si>
    <t>Nguyễn Xuân Tuấn</t>
  </si>
  <si>
    <t>08/11/2000</t>
  </si>
  <si>
    <t>15001370</t>
  </si>
  <si>
    <t>Đinh Ngọc</t>
  </si>
  <si>
    <t>01/10/2000</t>
  </si>
  <si>
    <t>15000382</t>
  </si>
  <si>
    <t>04/12/2000</t>
  </si>
  <si>
    <t>15001483</t>
  </si>
  <si>
    <t>Đại</t>
  </si>
  <si>
    <t>24/05/2000</t>
  </si>
  <si>
    <t>15000033</t>
  </si>
  <si>
    <t>31/07/1999</t>
  </si>
  <si>
    <t>15000279</t>
  </si>
  <si>
    <t>Dương Tiến</t>
  </si>
  <si>
    <t>15000051</t>
  </si>
  <si>
    <t>Hồ Ngọc</t>
  </si>
  <si>
    <t>14/03/2000</t>
  </si>
  <si>
    <t>15000154</t>
  </si>
  <si>
    <t>Liêu Hoàng Tấn</t>
  </si>
  <si>
    <t>26/06/2000</t>
  </si>
  <si>
    <t>15000145</t>
  </si>
  <si>
    <t>Bùi Hải</t>
  </si>
  <si>
    <t>22/07/2000</t>
  </si>
  <si>
    <t>15001820</t>
  </si>
  <si>
    <t>Nguyễn Trọng</t>
  </si>
  <si>
    <t>05/01/2000</t>
  </si>
  <si>
    <t>15000022</t>
  </si>
  <si>
    <t>23/12/2000</t>
  </si>
  <si>
    <t>15003484</t>
  </si>
  <si>
    <t>Phạm Hoàng</t>
  </si>
  <si>
    <t>03/10/2000</t>
  </si>
  <si>
    <t>15001408</t>
  </si>
  <si>
    <t>09/06/2000</t>
  </si>
  <si>
    <t>15000359</t>
  </si>
  <si>
    <t>Mai Hoàng</t>
  </si>
  <si>
    <t>15000636</t>
  </si>
  <si>
    <t>21/2/2000</t>
  </si>
  <si>
    <t>15000719</t>
  </si>
  <si>
    <t>Phan Quốc</t>
  </si>
  <si>
    <t>18/10/2000</t>
  </si>
  <si>
    <t>15002911</t>
  </si>
  <si>
    <t>Nguyễn Nhật</t>
  </si>
  <si>
    <t>11/09/2000</t>
  </si>
  <si>
    <t>15000343</t>
  </si>
  <si>
    <t>Nguyễn Lê Gia</t>
  </si>
  <si>
    <t>15001205</t>
  </si>
  <si>
    <t>Huỳnh Minh</t>
  </si>
  <si>
    <t>15002425</t>
  </si>
  <si>
    <t>Thân Hữu</t>
  </si>
  <si>
    <t>15000165</t>
  </si>
  <si>
    <t>Huỳnh Duy</t>
  </si>
  <si>
    <t>Lân</t>
  </si>
  <si>
    <t>21/02/2000</t>
  </si>
  <si>
    <t>15000757</t>
  </si>
  <si>
    <t>Lê Tấn</t>
  </si>
  <si>
    <t>23/11/2000</t>
  </si>
  <si>
    <t>15000177</t>
  </si>
  <si>
    <t>Phan Hữu</t>
  </si>
  <si>
    <t>09/05/2000</t>
  </si>
  <si>
    <t>15000271</t>
  </si>
  <si>
    <t>Hoàng Minh</t>
  </si>
  <si>
    <t>08/01/2000</t>
  </si>
  <si>
    <t>15002989</t>
  </si>
  <si>
    <t>Nguyễn Đình</t>
  </si>
  <si>
    <t>22/05/2000</t>
  </si>
  <si>
    <t>15000010</t>
  </si>
  <si>
    <t>Châu Gia</t>
  </si>
  <si>
    <t>20/09/2000</t>
  </si>
  <si>
    <t>15001536</t>
  </si>
  <si>
    <t>Lê Trung</t>
  </si>
  <si>
    <t>Nhẩn</t>
  </si>
  <si>
    <t>15001347</t>
  </si>
  <si>
    <t>Nhựt</t>
  </si>
  <si>
    <t>19/09/1998</t>
  </si>
  <si>
    <t>15002454</t>
  </si>
  <si>
    <t>Trương Tấn</t>
  </si>
  <si>
    <t>5/2/2000</t>
  </si>
  <si>
    <t>15001857</t>
  </si>
  <si>
    <t>Phi</t>
  </si>
  <si>
    <t>18/02/2000</t>
  </si>
  <si>
    <t>15000735</t>
  </si>
  <si>
    <t>Hùynh Thanh</t>
  </si>
  <si>
    <t>19/10/2000</t>
  </si>
  <si>
    <t>15000384</t>
  </si>
  <si>
    <t>Lìu Tuyền</t>
  </si>
  <si>
    <t>15000116</t>
  </si>
  <si>
    <t>27/7/2000</t>
  </si>
  <si>
    <t>15000215</t>
  </si>
  <si>
    <t>Vũ Đỗ Hoàng</t>
  </si>
  <si>
    <t>28/09/2000</t>
  </si>
  <si>
    <t>15000008</t>
  </si>
  <si>
    <t>29/08/2000</t>
  </si>
  <si>
    <t>15002742</t>
  </si>
  <si>
    <t>15000821</t>
  </si>
  <si>
    <t>Đinh Nhật</t>
  </si>
  <si>
    <t>05/02/2000</t>
  </si>
  <si>
    <t>15000797</t>
  </si>
  <si>
    <t>15000129</t>
  </si>
  <si>
    <t>Huỳnh Tấn</t>
  </si>
  <si>
    <t>30/03/2000</t>
  </si>
  <si>
    <t>15000756</t>
  </si>
  <si>
    <t>15002652</t>
  </si>
  <si>
    <t>Nguyễn Tấn</t>
  </si>
  <si>
    <t>26/06/1999</t>
  </si>
  <si>
    <t>15001947</t>
  </si>
  <si>
    <t>Trần Hữu</t>
  </si>
  <si>
    <t>31/7/2000</t>
  </si>
  <si>
    <t>15003252</t>
  </si>
  <si>
    <t>Hoàng Quốc</t>
  </si>
  <si>
    <t>21/06/2000</t>
  </si>
  <si>
    <t>15000049</t>
  </si>
  <si>
    <t>Luân Trí</t>
  </si>
  <si>
    <t>07/06/2000</t>
  </si>
  <si>
    <t>15000331</t>
  </si>
  <si>
    <t>Tiếng</t>
  </si>
  <si>
    <t>15001606</t>
  </si>
  <si>
    <t>Trần Bách</t>
  </si>
  <si>
    <t>Tùng</t>
  </si>
  <si>
    <t>6/5/2000</t>
  </si>
  <si>
    <t>15000106</t>
  </si>
  <si>
    <t>Hà Ngọc</t>
  </si>
  <si>
    <t>Việt</t>
  </si>
  <si>
    <t>12/12/2000</t>
  </si>
  <si>
    <t>15000153</t>
  </si>
  <si>
    <t>Hồng Thanh</t>
  </si>
  <si>
    <t>20/08/2000</t>
  </si>
  <si>
    <t>15001131</t>
  </si>
  <si>
    <t>16/05/2000</t>
  </si>
  <si>
    <t>15000243</t>
  </si>
  <si>
    <t>Võ</t>
  </si>
  <si>
    <t>15002951</t>
  </si>
  <si>
    <t>Lê Huyền Thuý</t>
  </si>
  <si>
    <t>07/10/1999</t>
  </si>
  <si>
    <t>15TCN-MTT</t>
  </si>
  <si>
    <t>15000110</t>
  </si>
  <si>
    <t>Cao Hoàng</t>
  </si>
  <si>
    <t>29/11/2000</t>
  </si>
  <si>
    <t>15000294</t>
  </si>
  <si>
    <t>Trương Hải Huỳnh</t>
  </si>
  <si>
    <t>15001707</t>
  </si>
  <si>
    <t>Hồ Lê Hoàng</t>
  </si>
  <si>
    <t>Ánh</t>
  </si>
  <si>
    <t>11/08/2000</t>
  </si>
  <si>
    <t>15003378</t>
  </si>
  <si>
    <t>Trần Thị Thanh</t>
  </si>
  <si>
    <t>Hằng</t>
  </si>
  <si>
    <t>15000852</t>
  </si>
  <si>
    <t>15000063</t>
  </si>
  <si>
    <t>Nguyễn Mai</t>
  </si>
  <si>
    <t>Hương</t>
  </si>
  <si>
    <t>10/10/2000</t>
  </si>
  <si>
    <t>15000017</t>
  </si>
  <si>
    <t>Nguyễn Việt</t>
  </si>
  <si>
    <t>Khang</t>
  </si>
  <si>
    <t>15000257</t>
  </si>
  <si>
    <t>Bùi Nguyễn Quốc</t>
  </si>
  <si>
    <t>29/02/2000</t>
  </si>
  <si>
    <t>15000031</t>
  </si>
  <si>
    <t>Lê Khánh</t>
  </si>
  <si>
    <t>15/04/2000</t>
  </si>
  <si>
    <t>15000150</t>
  </si>
  <si>
    <t>Mai Thuý</t>
  </si>
  <si>
    <t>15000136</t>
  </si>
  <si>
    <t>Dương Hồng</t>
  </si>
  <si>
    <t>24/11/1999</t>
  </si>
  <si>
    <t>15003438</t>
  </si>
  <si>
    <t>Nguyễn Thị Thu</t>
  </si>
  <si>
    <t>15003380</t>
  </si>
  <si>
    <t>Vương Tuệ</t>
  </si>
  <si>
    <t>18/12/1999</t>
  </si>
  <si>
    <t>15000950</t>
  </si>
  <si>
    <t>Nguyễn Thị Hương</t>
  </si>
  <si>
    <t>Nhã</t>
  </si>
  <si>
    <t>04/01/2000</t>
  </si>
  <si>
    <t>15003381</t>
  </si>
  <si>
    <t>Nguyễn Dương Yến</t>
  </si>
  <si>
    <t>13/09/2000</t>
  </si>
  <si>
    <t>15002726</t>
  </si>
  <si>
    <t>Nguyễn Thị Tuyết</t>
  </si>
  <si>
    <t>15000725</t>
  </si>
  <si>
    <t>Phạm Nguyễn Phương</t>
  </si>
  <si>
    <t>15000254</t>
  </si>
  <si>
    <t>Lê Thị Thùy</t>
  </si>
  <si>
    <t>Nhung</t>
  </si>
  <si>
    <t>15002461</t>
  </si>
  <si>
    <t>Chạc Thanh</t>
  </si>
  <si>
    <t>05/08/2000</t>
  </si>
  <si>
    <t>15003509</t>
  </si>
  <si>
    <t>Tsằn Hoa</t>
  </si>
  <si>
    <t>15002395</t>
  </si>
  <si>
    <t>Nguyễn Tuấn</t>
  </si>
  <si>
    <t>15000295</t>
  </si>
  <si>
    <t>Trần Thị Thảo</t>
  </si>
  <si>
    <t>10/5/2000</t>
  </si>
  <si>
    <t>15002374</t>
  </si>
  <si>
    <t>Phạm Thạch</t>
  </si>
  <si>
    <t>10/05/2000</t>
  </si>
  <si>
    <t>15000870</t>
  </si>
  <si>
    <t>Nguyễn Ngọc Anh</t>
  </si>
  <si>
    <t>19/08/1993</t>
  </si>
  <si>
    <t>15003414</t>
  </si>
  <si>
    <t>02/08/2000</t>
  </si>
  <si>
    <t>15000202</t>
  </si>
  <si>
    <t>Huỳnh Nguyễn Thủy</t>
  </si>
  <si>
    <t>Tiên</t>
  </si>
  <si>
    <t>05/05/2000</t>
  </si>
  <si>
    <t>15002258</t>
  </si>
  <si>
    <t>Phạm Vũ Quế</t>
  </si>
  <si>
    <t>Trân</t>
  </si>
  <si>
    <t>20/02/2000</t>
  </si>
  <si>
    <t>15003413</t>
  </si>
  <si>
    <t>Nguyễn Gia Cát</t>
  </si>
  <si>
    <t>Tường</t>
  </si>
  <si>
    <t>30/01/2000</t>
  </si>
  <si>
    <t>15003452</t>
  </si>
  <si>
    <t>Công</t>
  </si>
  <si>
    <t>11/06/1999</t>
  </si>
  <si>
    <t>15TCN-Ô1</t>
  </si>
  <si>
    <t>15000278</t>
  </si>
  <si>
    <t>Bùi Duy</t>
  </si>
  <si>
    <t>15000188</t>
  </si>
  <si>
    <t>Phan Trần Minh</t>
  </si>
  <si>
    <t>Đan</t>
  </si>
  <si>
    <t>16/04/2000</t>
  </si>
  <si>
    <t>15000245</t>
  </si>
  <si>
    <t>Trần Hải</t>
  </si>
  <si>
    <t>Đăng</t>
  </si>
  <si>
    <t>11/07/1998</t>
  </si>
  <si>
    <t>15000186</t>
  </si>
  <si>
    <t>Hoàng Xuân</t>
  </si>
  <si>
    <t>15000052</t>
  </si>
  <si>
    <t>Phạm Công Trí</t>
  </si>
  <si>
    <t>26/07/2000</t>
  </si>
  <si>
    <t>15000113</t>
  </si>
  <si>
    <t>Từ Nguyễn Bảo</t>
  </si>
  <si>
    <t>15000070</t>
  </si>
  <si>
    <t>Nguyễn Tường</t>
  </si>
  <si>
    <t>15000021</t>
  </si>
  <si>
    <t>Nguyễn Trần Trung</t>
  </si>
  <si>
    <t>10/9/1998</t>
  </si>
  <si>
    <t>15000303</t>
  </si>
  <si>
    <t>18/12/2000</t>
  </si>
  <si>
    <t>15000180</t>
  </si>
  <si>
    <t>Lê Bá</t>
  </si>
  <si>
    <t>Hoàn</t>
  </si>
  <si>
    <t>06/10/1996</t>
  </si>
  <si>
    <t>15000006</t>
  </si>
  <si>
    <t>Bùi Minh</t>
  </si>
  <si>
    <t>15000132</t>
  </si>
  <si>
    <t>Nguyễn</t>
  </si>
  <si>
    <t>08/09/1998</t>
  </si>
  <si>
    <t>15000144</t>
  </si>
  <si>
    <t>07/10/2000</t>
  </si>
  <si>
    <t>15000043</t>
  </si>
  <si>
    <t>Huân</t>
  </si>
  <si>
    <t>15000214</t>
  </si>
  <si>
    <t>26/11/2000</t>
  </si>
  <si>
    <t>15000082</t>
  </si>
  <si>
    <t>Nguyễn Phan Trường</t>
  </si>
  <si>
    <t>18/6/2000</t>
  </si>
  <si>
    <t>15000030</t>
  </si>
  <si>
    <t>Trương Đức</t>
  </si>
  <si>
    <t>05/07/2000</t>
  </si>
  <si>
    <t>15000122</t>
  </si>
  <si>
    <t>Kha</t>
  </si>
  <si>
    <t>09/04/2000</t>
  </si>
  <si>
    <t>15000133</t>
  </si>
  <si>
    <t>Đỗ Nguyễn Duy</t>
  </si>
  <si>
    <t>05/06/2000</t>
  </si>
  <si>
    <t>15000004</t>
  </si>
  <si>
    <t>01/01/2000</t>
  </si>
  <si>
    <t>15000139</t>
  </si>
  <si>
    <t>09/12/2000</t>
  </si>
  <si>
    <t>15000182</t>
  </si>
  <si>
    <t>14/05/1998</t>
  </si>
  <si>
    <t>15000184</t>
  </si>
  <si>
    <t>Bùi Anh</t>
  </si>
  <si>
    <t>15000185</t>
  </si>
  <si>
    <t>Lại Phạm Tuấn</t>
  </si>
  <si>
    <t>18/04/2000</t>
  </si>
  <si>
    <t>15000120</t>
  </si>
  <si>
    <t>Lưu Quốc</t>
  </si>
  <si>
    <t>Liêm</t>
  </si>
  <si>
    <t>22/08/2000</t>
  </si>
  <si>
    <t>15000192</t>
  </si>
  <si>
    <t>15002194</t>
  </si>
  <si>
    <t>13/02/2000</t>
  </si>
  <si>
    <t>15000123</t>
  </si>
  <si>
    <t>Trần Phi</t>
  </si>
  <si>
    <t>26/09/2000</t>
  </si>
  <si>
    <t>15000074</t>
  </si>
  <si>
    <t>24/03/2000</t>
  </si>
  <si>
    <t>15000156</t>
  </si>
  <si>
    <t>11/11/1998</t>
  </si>
  <si>
    <t>15000235</t>
  </si>
  <si>
    <t>Lương Tiến</t>
  </si>
  <si>
    <t>08/12/1999</t>
  </si>
  <si>
    <t>15000173</t>
  </si>
  <si>
    <t>Nguyễn Vũ Tấn</t>
  </si>
  <si>
    <t>17/01/2000</t>
  </si>
  <si>
    <t>15000219</t>
  </si>
  <si>
    <t>Nguyễn Vũ Nhật</t>
  </si>
  <si>
    <t>15000048</t>
  </si>
  <si>
    <t>Châu Thanh</t>
  </si>
  <si>
    <t>26/11/1999</t>
  </si>
  <si>
    <t>15000014</t>
  </si>
  <si>
    <t>Phạm Thiên</t>
  </si>
  <si>
    <t>15000065</t>
  </si>
  <si>
    <t>Phan Hồng</t>
  </si>
  <si>
    <t>05/03/2000</t>
  </si>
  <si>
    <t>15000020</t>
  </si>
  <si>
    <t>14/12/2000</t>
  </si>
  <si>
    <t>15000142</t>
  </si>
  <si>
    <t>Nguyễn Hoàng Minh</t>
  </si>
  <si>
    <t>Quân</t>
  </si>
  <si>
    <t>15000272</t>
  </si>
  <si>
    <t>Sang</t>
  </si>
  <si>
    <t>17/07/2000</t>
  </si>
  <si>
    <t>15000046</t>
  </si>
  <si>
    <t>Đỗ Ngọc</t>
  </si>
  <si>
    <t>15000227</t>
  </si>
  <si>
    <t>Nguyễn Huy</t>
  </si>
  <si>
    <t>15000042</t>
  </si>
  <si>
    <t>Lâm Huỳnh Nhựt</t>
  </si>
  <si>
    <t>Tâm</t>
  </si>
  <si>
    <t>15000091</t>
  </si>
  <si>
    <t>Phạm Lê Quang Nhật</t>
  </si>
  <si>
    <t>01/12/2000</t>
  </si>
  <si>
    <t>15000199</t>
  </si>
  <si>
    <t>Phan Văn</t>
  </si>
  <si>
    <t>22/11/2000</t>
  </si>
  <si>
    <t>15000238</t>
  </si>
  <si>
    <t>Phạm Việt</t>
  </si>
  <si>
    <t>15000162</t>
  </si>
  <si>
    <t>Lâm Vĩnh</t>
  </si>
  <si>
    <t>08/02/1999</t>
  </si>
  <si>
    <t>15000244</t>
  </si>
  <si>
    <t>Nguyễn Phúc</t>
  </si>
  <si>
    <t>Thịnh</t>
  </si>
  <si>
    <t>15000068</t>
  </si>
  <si>
    <t>Phan</t>
  </si>
  <si>
    <t>15000148</t>
  </si>
  <si>
    <t>Thoại</t>
  </si>
  <si>
    <t>24/11/2000</t>
  </si>
  <si>
    <t>15000035</t>
  </si>
  <si>
    <t>Nguyễn Trung</t>
  </si>
  <si>
    <t>Tín</t>
  </si>
  <si>
    <t>15000013</t>
  </si>
  <si>
    <t>Trần Trí</t>
  </si>
  <si>
    <t>06/12/2000</t>
  </si>
  <si>
    <t>15000039</t>
  </si>
  <si>
    <t>Huỳnh Hữu</t>
  </si>
  <si>
    <t>16/06/2000</t>
  </si>
  <si>
    <t>15000301</t>
  </si>
  <si>
    <t>Lê Nguyễn Bảo</t>
  </si>
  <si>
    <t>10/09/1992</t>
  </si>
  <si>
    <t>15000034</t>
  </si>
  <si>
    <t>Tạ Tiến</t>
  </si>
  <si>
    <t>15000147</t>
  </si>
  <si>
    <t>Đào Duy Anh</t>
  </si>
  <si>
    <t>04/03/2000</t>
  </si>
  <si>
    <t>15000201</t>
  </si>
  <si>
    <t>15000055</t>
  </si>
  <si>
    <t>Nguyễn Hiền</t>
  </si>
  <si>
    <t>Vương</t>
  </si>
  <si>
    <t>15001678</t>
  </si>
  <si>
    <t>Hoàng Thiên</t>
  </si>
  <si>
    <t>13/01/2000</t>
  </si>
  <si>
    <t>15TCN-Ô2</t>
  </si>
  <si>
    <t>15002429</t>
  </si>
  <si>
    <t>05/02/1999</t>
  </si>
  <si>
    <t>15000392</t>
  </si>
  <si>
    <t>Võ Tuấn</t>
  </si>
  <si>
    <t>25/03/2000</t>
  </si>
  <si>
    <t>15000493</t>
  </si>
  <si>
    <t>Vương Anh</t>
  </si>
  <si>
    <t>28/07/1999</t>
  </si>
  <si>
    <t>15000437</t>
  </si>
  <si>
    <t>Vũ Viết</t>
  </si>
  <si>
    <t>15000405</t>
  </si>
  <si>
    <t>Hồ Thanh</t>
  </si>
  <si>
    <t>07/04/1998</t>
  </si>
  <si>
    <t>15002102</t>
  </si>
  <si>
    <t>Lê Thành</t>
  </si>
  <si>
    <t>01/06/1996</t>
  </si>
  <si>
    <t>15000529</t>
  </si>
  <si>
    <t>Nguyễn Văn Trí</t>
  </si>
  <si>
    <t>Cường</t>
  </si>
  <si>
    <t>28/07/2000</t>
  </si>
  <si>
    <t>15003242</t>
  </si>
  <si>
    <t>Châu Quốc</t>
  </si>
  <si>
    <t>Đàm</t>
  </si>
  <si>
    <t>02/12/2000</t>
  </si>
  <si>
    <t>15002359</t>
  </si>
  <si>
    <t>02/09/1999</t>
  </si>
  <si>
    <t>15001349</t>
  </si>
  <si>
    <t>Nguyễn Tiến</t>
  </si>
  <si>
    <t>15001464</t>
  </si>
  <si>
    <t>15001334</t>
  </si>
  <si>
    <t>Nguyễn Đại</t>
  </si>
  <si>
    <t>Gia</t>
  </si>
  <si>
    <t>15002720</t>
  </si>
  <si>
    <t>09/05/1998</t>
  </si>
  <si>
    <t>15001498</t>
  </si>
  <si>
    <t>08/04/1995</t>
  </si>
  <si>
    <t>15003044</t>
  </si>
  <si>
    <t>Sì Minh</t>
  </si>
  <si>
    <t>10/09/2000</t>
  </si>
  <si>
    <t>15000348</t>
  </si>
  <si>
    <t>Chung Đoàn Vinh</t>
  </si>
  <si>
    <t>12/01/2000</t>
  </si>
  <si>
    <t>15001336</t>
  </si>
  <si>
    <t>Ngô Đình</t>
  </si>
  <si>
    <t>28/05/2000</t>
  </si>
  <si>
    <t>15002329</t>
  </si>
  <si>
    <t>Nguyễn Trần Quốc</t>
  </si>
  <si>
    <t>15001165</t>
  </si>
  <si>
    <t>Tống Đức</t>
  </si>
  <si>
    <t>18/09/1998</t>
  </si>
  <si>
    <t>15000780</t>
  </si>
  <si>
    <t>Trần Đình Tuấn</t>
  </si>
  <si>
    <t>23/09/2000</t>
  </si>
  <si>
    <t>15000353</t>
  </si>
  <si>
    <t>Trần Dương Khánh</t>
  </si>
  <si>
    <t>23/08/2000</t>
  </si>
  <si>
    <t>15000357</t>
  </si>
  <si>
    <t>Huỳnh</t>
  </si>
  <si>
    <t>15000670</t>
  </si>
  <si>
    <t>Khải</t>
  </si>
  <si>
    <t>25/08/1996</t>
  </si>
  <si>
    <t>15000381</t>
  </si>
  <si>
    <t>Nguyễn Quốc Công</t>
  </si>
  <si>
    <t>15000325</t>
  </si>
  <si>
    <t>24/09/1999</t>
  </si>
  <si>
    <t>15000775</t>
  </si>
  <si>
    <t>Phạm Quốc</t>
  </si>
  <si>
    <t>05/01/1999</t>
  </si>
  <si>
    <t>15001011</t>
  </si>
  <si>
    <t>21/10/1999</t>
  </si>
  <si>
    <t>15000404</t>
  </si>
  <si>
    <t>Hồ Văn</t>
  </si>
  <si>
    <t>15000360</t>
  </si>
  <si>
    <t>Lưu Nguyễn Nhật</t>
  </si>
  <si>
    <t>15/05/2000</t>
  </si>
  <si>
    <t>15000326</t>
  </si>
  <si>
    <t>Quách Phương</t>
  </si>
  <si>
    <t>08/05/2000</t>
  </si>
  <si>
    <t>15003512</t>
  </si>
  <si>
    <t>Nguyễn Chí</t>
  </si>
  <si>
    <t>01/02/1997</t>
  </si>
  <si>
    <t>15000231</t>
  </si>
  <si>
    <t>Trương Kiều</t>
  </si>
  <si>
    <t>29/10/1999</t>
  </si>
  <si>
    <t>15000131</t>
  </si>
  <si>
    <t>23/04/2000</t>
  </si>
  <si>
    <t>15001554</t>
  </si>
  <si>
    <t>Nguyễn Trí</t>
  </si>
  <si>
    <t>30/09/2000</t>
  </si>
  <si>
    <t>15003500</t>
  </si>
  <si>
    <t>Nguyễn Huỳnh Công</t>
  </si>
  <si>
    <t>Quyền</t>
  </si>
  <si>
    <t>15000390</t>
  </si>
  <si>
    <t>20/4/2000</t>
  </si>
  <si>
    <t>15003513</t>
  </si>
  <si>
    <t>Dương Thế</t>
  </si>
  <si>
    <t>15002274</t>
  </si>
  <si>
    <t>11/10/2000</t>
  </si>
  <si>
    <t>15000371</t>
  </si>
  <si>
    <t>Huỳnh Thanh</t>
  </si>
  <si>
    <t>27/01/2000</t>
  </si>
  <si>
    <t>15000409</t>
  </si>
  <si>
    <t>Nguyễn Hồ Đức</t>
  </si>
  <si>
    <t>24/05/1998</t>
  </si>
  <si>
    <t>15000815</t>
  </si>
  <si>
    <t>18/01/1996</t>
  </si>
  <si>
    <t>15003206</t>
  </si>
  <si>
    <t>Trần Đình</t>
  </si>
  <si>
    <t>02/07/2000</t>
  </si>
  <si>
    <t>15000449</t>
  </si>
  <si>
    <t>Lương Tấn</t>
  </si>
  <si>
    <t>06/09/1998</t>
  </si>
  <si>
    <t>15001433</t>
  </si>
  <si>
    <t>Hoàng Kim</t>
  </si>
  <si>
    <t>15003471</t>
  </si>
  <si>
    <t>15001085</t>
  </si>
  <si>
    <t>Hồ Minh</t>
  </si>
  <si>
    <t>05/8/2000</t>
  </si>
  <si>
    <t>15000373</t>
  </si>
  <si>
    <t>Phạm Nguyễn Lâm</t>
  </si>
  <si>
    <t>15000351</t>
  </si>
  <si>
    <t>Trương Hoàng</t>
  </si>
  <si>
    <t>25/12/1998</t>
  </si>
  <si>
    <t>15003511</t>
  </si>
  <si>
    <t>Nguyễn Bá Anh</t>
  </si>
  <si>
    <t>22/11/1998</t>
  </si>
  <si>
    <t>15001767</t>
  </si>
  <si>
    <t>Lê Duy</t>
  </si>
  <si>
    <t>07/10/1997</t>
  </si>
  <si>
    <t>15000121</t>
  </si>
  <si>
    <t>28/4/2000</t>
  </si>
  <si>
    <t>15001337</t>
  </si>
  <si>
    <t>Trần Sơn</t>
  </si>
  <si>
    <t>01/09/2000</t>
  </si>
  <si>
    <t>15003499</t>
  </si>
  <si>
    <t>Lê Hoàng Thiên</t>
  </si>
  <si>
    <t>10/01/1999</t>
  </si>
  <si>
    <t>15000389</t>
  </si>
  <si>
    <t>15000181</t>
  </si>
  <si>
    <t>19/11/2000</t>
  </si>
  <si>
    <t>15TCN-QTM1</t>
  </si>
  <si>
    <t>15000241</t>
  </si>
  <si>
    <t>2/2/2000</t>
  </si>
  <si>
    <t>15000102</t>
  </si>
  <si>
    <t>Phùng Long</t>
  </si>
  <si>
    <t>Ẩn</t>
  </si>
  <si>
    <t>15000069</t>
  </si>
  <si>
    <t>Cao Tiểu</t>
  </si>
  <si>
    <t>15000233</t>
  </si>
  <si>
    <t>Từ Gia</t>
  </si>
  <si>
    <t>01/02/2000</t>
  </si>
  <si>
    <t>15000229</t>
  </si>
  <si>
    <t>Trịnh Thị Ngọc</t>
  </si>
  <si>
    <t>Bích</t>
  </si>
  <si>
    <t>19/02/2000</t>
  </si>
  <si>
    <t>15000029</t>
  </si>
  <si>
    <t>15000166</t>
  </si>
  <si>
    <t>Nguyễn Đăng</t>
  </si>
  <si>
    <t>15000451</t>
  </si>
  <si>
    <t>Dũng</t>
  </si>
  <si>
    <t>15000125</t>
  </si>
  <si>
    <t>15000928</t>
  </si>
  <si>
    <t>Huỳnh Phan Minh</t>
  </si>
  <si>
    <t>20/07/2000</t>
  </si>
  <si>
    <t>15000012</t>
  </si>
  <si>
    <t>Phạm Trí</t>
  </si>
  <si>
    <t>Hiệp</t>
  </si>
  <si>
    <t>15000026</t>
  </si>
  <si>
    <t>28/10/2000</t>
  </si>
  <si>
    <t>15000143</t>
  </si>
  <si>
    <t>Nguyễn Hồ Trọng</t>
  </si>
  <si>
    <t>19/01/2000</t>
  </si>
  <si>
    <t>15003374</t>
  </si>
  <si>
    <t>Nguyễn Huỳnh Minh</t>
  </si>
  <si>
    <t>22/10/1997</t>
  </si>
  <si>
    <t>15000266</t>
  </si>
  <si>
    <t>Lương Hiền</t>
  </si>
  <si>
    <t>Hoài</t>
  </si>
  <si>
    <t>19/09/2000</t>
  </si>
  <si>
    <t>15000099</t>
  </si>
  <si>
    <t>Đinh Thanh</t>
  </si>
  <si>
    <t>12/02/2000</t>
  </si>
  <si>
    <t>15000007</t>
  </si>
  <si>
    <t>Nguyễn Quách Huy</t>
  </si>
  <si>
    <t>15000019</t>
  </si>
  <si>
    <t>Hồ Mạnh</t>
  </si>
  <si>
    <t>14/7/2000</t>
  </si>
  <si>
    <t>15002057</t>
  </si>
  <si>
    <t>06/10/2000</t>
  </si>
  <si>
    <t>15000115</t>
  </si>
  <si>
    <t>Nguyễn Ngọc Song</t>
  </si>
  <si>
    <t>17/09/2000</t>
  </si>
  <si>
    <t>15000259</t>
  </si>
  <si>
    <t>Lê Nguyễn Mai</t>
  </si>
  <si>
    <t>Hữu</t>
  </si>
  <si>
    <t>10/11/2000</t>
  </si>
  <si>
    <t>15000194</t>
  </si>
  <si>
    <t>Du Han</t>
  </si>
  <si>
    <t>15000178</t>
  </si>
  <si>
    <t>Nguyễn Gia</t>
  </si>
  <si>
    <t>15000073</t>
  </si>
  <si>
    <t>Nguyễn Hoàng Nhật</t>
  </si>
  <si>
    <t>15000078</t>
  </si>
  <si>
    <t>07/09/2000</t>
  </si>
  <si>
    <t>15000159</t>
  </si>
  <si>
    <t>14/11/2000</t>
  </si>
  <si>
    <t>15001354</t>
  </si>
  <si>
    <t>Vũ Ngọc Anh</t>
  </si>
  <si>
    <t>26/6/2000</t>
  </si>
  <si>
    <t>15000075</t>
  </si>
  <si>
    <t>Lê Đình</t>
  </si>
  <si>
    <t>11/06/2000</t>
  </si>
  <si>
    <t>15000056</t>
  </si>
  <si>
    <t>Trịnh Ngọc</t>
  </si>
  <si>
    <t>15000104</t>
  </si>
  <si>
    <t>Hồ Nguyễn Minh</t>
  </si>
  <si>
    <t>15000036</t>
  </si>
  <si>
    <t>11/9/2000</t>
  </si>
  <si>
    <t>15000160</t>
  </si>
  <si>
    <t>Nguyển Thái Hoàng</t>
  </si>
  <si>
    <t>15/09/2000</t>
  </si>
  <si>
    <t>15000337</t>
  </si>
  <si>
    <t>Phạm Đỗ Hoàng</t>
  </si>
  <si>
    <t>14/07/2000</t>
  </si>
  <si>
    <t>15000072</t>
  </si>
  <si>
    <t>Trần Quang</t>
  </si>
  <si>
    <t>13/12/2000</t>
  </si>
  <si>
    <t>15000086</t>
  </si>
  <si>
    <t>23/02/1999</t>
  </si>
  <si>
    <t>15000151</t>
  </si>
  <si>
    <t>15000176</t>
  </si>
  <si>
    <t>Nguyễn Song</t>
  </si>
  <si>
    <t>08/10/1998</t>
  </si>
  <si>
    <t>15000097</t>
  </si>
  <si>
    <t>Phạm Nguyễn Yến</t>
  </si>
  <si>
    <t>15000253</t>
  </si>
  <si>
    <t>Phạm Nhật</t>
  </si>
  <si>
    <t>04/07/2000</t>
  </si>
  <si>
    <t>15000064</t>
  </si>
  <si>
    <t>Nguyễn Thiên</t>
  </si>
  <si>
    <t>07/09/1999</t>
  </si>
  <si>
    <t>15000204</t>
  </si>
  <si>
    <t>Phan Phú</t>
  </si>
  <si>
    <t>15000240</t>
  </si>
  <si>
    <t>07/02/2000</t>
  </si>
  <si>
    <t>15000011</t>
  </si>
  <si>
    <t>Phương Bỉnh</t>
  </si>
  <si>
    <t>12/3/2000</t>
  </si>
  <si>
    <t>15000236</t>
  </si>
  <si>
    <t>Lê Đăng</t>
  </si>
  <si>
    <t>15000222</t>
  </si>
  <si>
    <t>Vũ Minh</t>
  </si>
  <si>
    <t>01/07/2000</t>
  </si>
  <si>
    <t>15000025</t>
  </si>
  <si>
    <t>Đinh Ngọc Thanh</t>
  </si>
  <si>
    <t>15000062</t>
  </si>
  <si>
    <t>09/11/1999</t>
  </si>
  <si>
    <t>15000230</t>
  </si>
  <si>
    <t>Lê Mạnh</t>
  </si>
  <si>
    <t>15000250</t>
  </si>
  <si>
    <t>Phạm Duy</t>
  </si>
  <si>
    <t>15000239</t>
  </si>
  <si>
    <t>Đặng Nguyễn Minh</t>
  </si>
  <si>
    <t>29/12/2000</t>
  </si>
  <si>
    <t>15000134</t>
  </si>
  <si>
    <t>Huỳnh Quốc</t>
  </si>
  <si>
    <t>31/05/2000</t>
  </si>
  <si>
    <t>15000112</t>
  </si>
  <si>
    <t>Phạm Minh Tiến</t>
  </si>
  <si>
    <t>15000083</t>
  </si>
  <si>
    <t>15000054</t>
  </si>
  <si>
    <t>Lê Đức</t>
  </si>
  <si>
    <t>06/09/2000</t>
  </si>
  <si>
    <t>15000037</t>
  </si>
  <si>
    <t>Thoái</t>
  </si>
  <si>
    <t>17/11/1999</t>
  </si>
  <si>
    <t>15000207</t>
  </si>
  <si>
    <t>Ngô Minh</t>
  </si>
  <si>
    <t>15000127</t>
  </si>
  <si>
    <t>Nguyễn Nhựt</t>
  </si>
  <si>
    <t>15000224</t>
  </si>
  <si>
    <t>Nguyễn Thanh Hà</t>
  </si>
  <si>
    <t>09/03/2000</t>
  </si>
  <si>
    <t>15000891</t>
  </si>
  <si>
    <t>Lê Nhã</t>
  </si>
  <si>
    <t>Trúc</t>
  </si>
  <si>
    <t>15000071</t>
  </si>
  <si>
    <t>08/11/1999</t>
  </si>
  <si>
    <t>15000164</t>
  </si>
  <si>
    <t>Phạm Hoài</t>
  </si>
  <si>
    <t>15001355</t>
  </si>
  <si>
    <t>Mai Thảo</t>
  </si>
  <si>
    <t>15000101</t>
  </si>
  <si>
    <t>Huỳnh Anh</t>
  </si>
  <si>
    <t>15000310</t>
  </si>
  <si>
    <t>15TCN-QTM2</t>
  </si>
  <si>
    <t>15000571</t>
  </si>
  <si>
    <t>Mai Tuấn</t>
  </si>
  <si>
    <t>06/02/2000</t>
  </si>
  <si>
    <t>15000319</t>
  </si>
  <si>
    <t>Hồ Đăng Hữu</t>
  </si>
  <si>
    <t>15002465</t>
  </si>
  <si>
    <t>Hồ Quốc</t>
  </si>
  <si>
    <t>15000333</t>
  </si>
  <si>
    <t>Đàm Vinh</t>
  </si>
  <si>
    <t>15002414</t>
  </si>
  <si>
    <t>13/11/2000</t>
  </si>
  <si>
    <t>15000512</t>
  </si>
  <si>
    <t>Mai Đỗ</t>
  </si>
  <si>
    <t>05/6/2000</t>
  </si>
  <si>
    <t>15003069</t>
  </si>
  <si>
    <t>Bùi Quốc</t>
  </si>
  <si>
    <t>19/05/2000</t>
  </si>
  <si>
    <t>15001912</t>
  </si>
  <si>
    <t>Vũ Hải</t>
  </si>
  <si>
    <t>05/11/2000</t>
  </si>
  <si>
    <t>15001376</t>
  </si>
  <si>
    <t>14/05/2000</t>
  </si>
  <si>
    <t>15001176</t>
  </si>
  <si>
    <t>Lê Long Minh</t>
  </si>
  <si>
    <t>Định</t>
  </si>
  <si>
    <t>17/02/2000</t>
  </si>
  <si>
    <t>15000410</t>
  </si>
  <si>
    <t>Quang Minh</t>
  </si>
  <si>
    <t>08/12/2000</t>
  </si>
  <si>
    <t>15000625</t>
  </si>
  <si>
    <t>15003399</t>
  </si>
  <si>
    <t>Phạm Võ Quang</t>
  </si>
  <si>
    <t>15000742</t>
  </si>
  <si>
    <t>Trần Nguyễn Anh</t>
  </si>
  <si>
    <t>15000446</t>
  </si>
  <si>
    <t>22/01/2000</t>
  </si>
  <si>
    <t>15000346</t>
  </si>
  <si>
    <t>Võ Thị Vĩnh</t>
  </si>
  <si>
    <t>15000574</t>
  </si>
  <si>
    <t>Vũ Trung</t>
  </si>
  <si>
    <t>15000599</t>
  </si>
  <si>
    <t>15000932</t>
  </si>
  <si>
    <t>Lê Vũ Huy</t>
  </si>
  <si>
    <t>07/08/2000</t>
  </si>
  <si>
    <t>15000228</t>
  </si>
  <si>
    <t>Nguyễn Hữu Bảo</t>
  </si>
  <si>
    <t>15000407</t>
  </si>
  <si>
    <t>Đỗ Đức</t>
  </si>
  <si>
    <t>27/09/2000</t>
  </si>
  <si>
    <t>15000509</t>
  </si>
  <si>
    <t>15002515</t>
  </si>
  <si>
    <t>Nguyễn Tăng</t>
  </si>
  <si>
    <t>15001726</t>
  </si>
  <si>
    <t>Nguyễn Văn Lê Đình</t>
  </si>
  <si>
    <t>02/08/1998</t>
  </si>
  <si>
    <t>15001821</t>
  </si>
  <si>
    <t>15000856</t>
  </si>
  <si>
    <t>Nguyễn Thanh Huy</t>
  </si>
  <si>
    <t>20/01/2000</t>
  </si>
  <si>
    <t>15000592</t>
  </si>
  <si>
    <t>Phạm Hoàng Thanh</t>
  </si>
  <si>
    <t>15003040</t>
  </si>
  <si>
    <t>Lê Ngọc</t>
  </si>
  <si>
    <t>15000364</t>
  </si>
  <si>
    <t>Ngô Duy</t>
  </si>
  <si>
    <t>15000323</t>
  </si>
  <si>
    <t>15001626</t>
  </si>
  <si>
    <t>Dương Nguyên</t>
  </si>
  <si>
    <t>15000358</t>
  </si>
  <si>
    <t>Diệp Bảo</t>
  </si>
  <si>
    <t>15001022</t>
  </si>
  <si>
    <t>Đỗ Trần</t>
  </si>
  <si>
    <t>07/05/2000</t>
  </si>
  <si>
    <t>15001781</t>
  </si>
  <si>
    <t>23/10/2000</t>
  </si>
  <si>
    <t>15000689</t>
  </si>
  <si>
    <t>25/06/2000</t>
  </si>
  <si>
    <t>15003028</t>
  </si>
  <si>
    <t>15001356</t>
  </si>
  <si>
    <t>Nguyễn Lê Kiều</t>
  </si>
  <si>
    <t>Mi</t>
  </si>
  <si>
    <t>28/06/2000</t>
  </si>
  <si>
    <t>15001590</t>
  </si>
  <si>
    <t>Lê Triệu</t>
  </si>
  <si>
    <t>15000837</t>
  </si>
  <si>
    <t>Nga</t>
  </si>
  <si>
    <t>13/12/1997</t>
  </si>
  <si>
    <t>15000388</t>
  </si>
  <si>
    <t>Hà Minh</t>
  </si>
  <si>
    <t>15000330</t>
  </si>
  <si>
    <t>Nguyễn Huỳnh Thiên</t>
  </si>
  <si>
    <t>15000411</t>
  </si>
  <si>
    <t>15000464</t>
  </si>
  <si>
    <t>Nguyễn Kim Trúc</t>
  </si>
  <si>
    <t>28/03/2000</t>
  </si>
  <si>
    <t>15000376</t>
  </si>
  <si>
    <t>Trương Chí</t>
  </si>
  <si>
    <t>19/04/1997</t>
  </si>
  <si>
    <t>15001630</t>
  </si>
  <si>
    <t>Trần Thuận</t>
  </si>
  <si>
    <t>15000349</t>
  </si>
  <si>
    <t>11/07/2000</t>
  </si>
  <si>
    <t>15000915</t>
  </si>
  <si>
    <t>Trương Quốc</t>
  </si>
  <si>
    <t>15002170</t>
  </si>
  <si>
    <t>Nguyễn Cao Đức</t>
  </si>
  <si>
    <t>15000350</t>
  </si>
  <si>
    <t>Nguyễn Phan Xuân</t>
  </si>
  <si>
    <t>17/11/1998</t>
  </si>
  <si>
    <t>15002015</t>
  </si>
  <si>
    <t>Tống Ngọc</t>
  </si>
  <si>
    <t>24/09/2000</t>
  </si>
  <si>
    <t>15000399</t>
  </si>
  <si>
    <t>Trần Đỗ Phúc</t>
  </si>
  <si>
    <t>26/08/2000</t>
  </si>
  <si>
    <t>15000336</t>
  </si>
  <si>
    <t>Trần Trung</t>
  </si>
  <si>
    <t>13/06/2000</t>
  </si>
  <si>
    <t>15000367</t>
  </si>
  <si>
    <t>Lê Đỗ Huyền</t>
  </si>
  <si>
    <t>31/01/2000</t>
  </si>
  <si>
    <t>15000369</t>
  </si>
  <si>
    <t>15002201</t>
  </si>
  <si>
    <t>Thái Tường</t>
  </si>
  <si>
    <t>25/08/2000</t>
  </si>
  <si>
    <t>15003431</t>
  </si>
  <si>
    <t>15/10/1998</t>
  </si>
  <si>
    <t>15001875</t>
  </si>
  <si>
    <t>Lê Nguyễn Nhật</t>
  </si>
  <si>
    <t>15000924</t>
  </si>
  <si>
    <t>04/02/1995</t>
  </si>
  <si>
    <t>15001388</t>
  </si>
  <si>
    <t>Lê Quang</t>
  </si>
  <si>
    <t>17/07/1999</t>
  </si>
  <si>
    <t>15001313</t>
  </si>
  <si>
    <t>Trần Thanh</t>
  </si>
  <si>
    <t>15000335</t>
  </si>
  <si>
    <t>Phạm Ngọc Thu</t>
  </si>
  <si>
    <t>Tuyết</t>
  </si>
  <si>
    <t>15003408</t>
  </si>
  <si>
    <t>Mai Như Y</t>
  </si>
  <si>
    <t>Ý</t>
  </si>
  <si>
    <t>29/03/2000</t>
  </si>
  <si>
    <t>DANH SÁCH DOWN TỪ PM NGÀY 09/01/2016</t>
  </si>
  <si>
    <t>TỔNG SỐ TIẾT</t>
  </si>
  <si>
    <t>Vật Lí 1</t>
  </si>
  <si>
    <t>Toán 1</t>
  </si>
  <si>
    <t>Hóa Học 1</t>
  </si>
  <si>
    <t>Ngữ Văn 1</t>
  </si>
  <si>
    <t>Giáo dục thể chất 1</t>
  </si>
  <si>
    <t>Anh văn 1</t>
  </si>
  <si>
    <t xml:space="preserve">Lý thuyết kế toán </t>
  </si>
  <si>
    <t>Quản trị học</t>
  </si>
  <si>
    <t>Tin học</t>
  </si>
  <si>
    <t>An toàn điện</t>
  </si>
  <si>
    <t>Mạch điện</t>
  </si>
  <si>
    <t>Vật liệu điện</t>
  </si>
  <si>
    <t>Vẽ kỹ thuật</t>
  </si>
  <si>
    <t>An toàn lao động</t>
  </si>
  <si>
    <t>Điện kỹ thuật</t>
  </si>
  <si>
    <t>Linh kiện điện tử</t>
  </si>
  <si>
    <t>15TCN-LDL</t>
  </si>
  <si>
    <t>An toàn lao động và vệ sinh công nghiệp</t>
  </si>
  <si>
    <t>Cơ sở kỹ thuật điện</t>
  </si>
  <si>
    <t>Cơ kỹ thuật</t>
  </si>
  <si>
    <t>Dung sai - Đo lường kỹ thuật</t>
  </si>
  <si>
    <t>Vật liệu cơ khí</t>
  </si>
  <si>
    <t>Kỹ thuật chung về ô tô và công nghệ sửa chữa</t>
  </si>
  <si>
    <t>Tin học văn phòng</t>
  </si>
  <si>
    <t>Thiết bị may</t>
  </si>
  <si>
    <t>Vật liệu may</t>
  </si>
  <si>
    <t>15TCN-QTM</t>
  </si>
  <si>
    <t>15TCN-Ô</t>
  </si>
  <si>
    <t>Số cột kiểm tra tối thiểu</t>
  </si>
  <si>
    <r>
      <t xml:space="preserve">QUI  ĐỊNH  SỐ TIẾT VÀ SỐ CỘT ĐIỂM KIỂM TRA ĐỊNH KỲ 
(HỆ SỐ 2) TỐI THIỂU CỦA HỌC KỲ 1 /  2015 - 2016
</t>
    </r>
    <r>
      <rPr>
        <b/>
        <i/>
        <sz val="14"/>
        <rFont val="Times New Roman"/>
        <family val="1"/>
      </rPr>
      <t>Bậc đào tạo : Trung cấp Nghề - Khóa 2015 (9+4)</t>
    </r>
  </si>
  <si>
    <r>
      <t xml:space="preserve">Lưu ý 3: Đối với HS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</si>
  <si>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t>Hệ số 
môn học</t>
  </si>
  <si>
    <r>
      <t xml:space="preserve">Đối với HS học lại:
Vào bảng tính </t>
    </r>
    <r>
      <rPr>
        <b/>
        <sz val="13"/>
        <rFont val="Arial"/>
        <family val="2"/>
      </rPr>
      <t>LT va TH TCCN HL</t>
    </r>
  </si>
  <si>
    <t>Sort theo tên lớp, sau đó chọn toàn bộ MSHS (mã số học sinh) của lớp, nhấn phím Ctrl-C để chép mã số HS.</t>
  </si>
  <si>
    <r>
      <t xml:space="preserve">Nhập </t>
    </r>
    <r>
      <rPr>
        <b/>
        <sz val="13"/>
        <rFont val="Arial"/>
        <family val="2"/>
      </rPr>
      <t>tên môn học, mô đun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số</t>
    </r>
    <r>
      <rPr>
        <sz val="13"/>
        <rFont val="Arial"/>
        <family val="2"/>
      </rPr>
      <t xml:space="preserve"> </t>
    </r>
    <r>
      <rPr>
        <b/>
        <sz val="13"/>
        <rFont val="Arial"/>
        <family val="2"/>
      </rPr>
      <t>tiết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số cột kiểm tra tối thiểu, t</t>
    </r>
    <r>
      <rPr>
        <b/>
        <sz val="13"/>
        <rFont val="Arial"/>
        <family val="2"/>
      </rPr>
      <t>ên của Giảng viên</t>
    </r>
    <r>
      <rPr>
        <sz val="13"/>
        <rFont val="Arial"/>
        <family val="2"/>
      </rPr>
      <t xml:space="preserve"> (các ô có nền tương ứng).</t>
    </r>
  </si>
  <si>
    <r>
      <t xml:space="preserve">Ghi chú: Nhập đúng tên môn học, số tiết theo lớp trong bảng tính </t>
    </r>
    <r>
      <rPr>
        <b/>
        <sz val="13"/>
        <rFont val="Arial"/>
        <family val="2"/>
      </rPr>
      <t>TÊN MÔN HỌC</t>
    </r>
  </si>
  <si>
    <t>SỐ TIẾT</t>
  </si>
  <si>
    <t>TÊN MÔN HỌC, MÔ ĐUN</t>
  </si>
  <si>
    <t>Quy trình nhập điểm Tổng kết Môn học, Mô đunTCN</t>
  </si>
  <si>
    <r>
      <t xml:space="preserve">Để thống nhất trong việc quản lý điểm số của HS trong toàn trường, sau khi hoàn thành bảng tính, xin Quý Thầy Cô lưu lại file theo định dạng: </t>
    </r>
    <r>
      <rPr>
        <b/>
        <sz val="13"/>
        <rFont val="Arial"/>
        <family val="2"/>
      </rPr>
      <t>tenlop_tenmonhoc_HK1_NH15-16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phongdaotao@lttc.edu.vn</t>
    </r>
    <r>
      <rPr>
        <sz val="13"/>
        <rFont val="Arial"/>
        <family val="2"/>
      </rPr>
      <t>)</t>
    </r>
  </si>
  <si>
    <t>Vật lí 1</t>
  </si>
  <si>
    <t>Cao Đình Trung Hậu</t>
  </si>
</sst>
</file>

<file path=xl/styles.xml><?xml version="1.0" encoding="utf-8"?>
<styleSheet xmlns="http://schemas.openxmlformats.org/spreadsheetml/2006/main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67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0"/>
      <color indexed="8"/>
      <name val="Times New Roman"/>
      <family val="1"/>
    </font>
    <font>
      <sz val="12"/>
      <name val="Vni-time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14"/>
      <name val="VNI-Times"/>
    </font>
    <font>
      <b/>
      <sz val="12"/>
      <name val="Vni-times"/>
    </font>
    <font>
      <sz val="10"/>
      <color indexed="8"/>
      <name val="Arial"/>
      <family val="2"/>
    </font>
    <font>
      <b/>
      <sz val="11"/>
      <color indexed="1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b/>
      <sz val="10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9" borderId="0" applyNumberFormat="0" applyBorder="0" applyAlignment="0" applyProtection="0"/>
    <xf numFmtId="0" fontId="43" fillId="3" borderId="0" applyNumberFormat="0" applyBorder="0" applyAlignment="0" applyProtection="0"/>
    <xf numFmtId="0" fontId="44" fillId="20" borderId="1" applyNumberFormat="0" applyAlignment="0" applyProtection="0"/>
    <xf numFmtId="0" fontId="45" fillId="21" borderId="2" applyNumberFormat="0" applyAlignment="0" applyProtection="0"/>
    <xf numFmtId="3" fontId="25" fillId="0" borderId="0" applyFont="0" applyFill="0" applyBorder="0" applyAlignment="0" applyProtection="0"/>
    <xf numFmtId="17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47" fillId="4" borderId="0" applyNumberFormat="0" applyBorder="0" applyAlignment="0" applyProtection="0"/>
    <xf numFmtId="0" fontId="26" fillId="0" borderId="3" applyNumberFormat="0" applyAlignment="0" applyProtection="0">
      <alignment horizontal="left" vertical="center"/>
    </xf>
    <xf numFmtId="0" fontId="26" fillId="0" borderId="4">
      <alignment horizontal="left" vertical="center"/>
    </xf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8" fillId="0" borderId="5" applyNumberFormat="0" applyFill="0" applyAlignment="0" applyProtection="0"/>
    <xf numFmtId="0" fontId="48" fillId="0" borderId="0" applyNumberFormat="0" applyFill="0" applyBorder="0" applyAlignment="0" applyProtection="0"/>
    <xf numFmtId="49" fontId="28" fillId="0" borderId="6">
      <alignment vertical="center"/>
    </xf>
    <xf numFmtId="0" fontId="49" fillId="7" borderId="1" applyNumberFormat="0" applyAlignment="0" applyProtection="0"/>
    <xf numFmtId="0" fontId="50" fillId="0" borderId="7" applyNumberFormat="0" applyFill="0" applyAlignment="0" applyProtection="0"/>
    <xf numFmtId="0" fontId="29" fillId="0" borderId="0" applyNumberFormat="0" applyFont="0" applyFill="0" applyAlignment="0"/>
    <xf numFmtId="0" fontId="51" fillId="22" borderId="0" applyNumberFormat="0" applyBorder="0" applyAlignment="0" applyProtection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58" fillId="0" borderId="0"/>
    <xf numFmtId="0" fontId="40" fillId="23" borderId="8" applyNumberFormat="0" applyFont="0" applyAlignment="0" applyProtection="0"/>
    <xf numFmtId="0" fontId="52" fillId="20" borderId="9" applyNumberFormat="0" applyAlignment="0" applyProtection="0"/>
    <xf numFmtId="0" fontId="53" fillId="0" borderId="0" applyNumberFormat="0" applyFill="0" applyBorder="0" applyAlignment="0" applyProtection="0"/>
    <xf numFmtId="0" fontId="25" fillId="0" borderId="10" applyNumberFormat="0" applyFont="0" applyFill="0" applyAlignment="0" applyProtection="0"/>
    <xf numFmtId="0" fontId="54" fillId="0" borderId="0" applyNumberFormat="0" applyFill="0" applyBorder="0" applyAlignment="0" applyProtection="0"/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2" fillId="0" borderId="0"/>
    <xf numFmtId="0" fontId="33" fillId="0" borderId="0" applyProtection="0"/>
    <xf numFmtId="167" fontId="34" fillId="0" borderId="0" applyFont="0" applyFill="0" applyBorder="0" applyAlignment="0" applyProtection="0"/>
    <xf numFmtId="40" fontId="35" fillId="0" borderId="0" applyFont="0" applyFill="0" applyBorder="0" applyAlignment="0" applyProtection="0"/>
    <xf numFmtId="171" fontId="36" fillId="0" borderId="0" applyFont="0" applyFill="0" applyBorder="0" applyAlignment="0" applyProtection="0"/>
    <xf numFmtId="172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0" fontId="37" fillId="0" borderId="0"/>
    <xf numFmtId="166" fontId="34" fillId="0" borderId="0" applyFont="0" applyFill="0" applyBorder="0" applyAlignment="0" applyProtection="0"/>
    <xf numFmtId="165" fontId="35" fillId="0" borderId="0" applyFont="0" applyFill="0" applyBorder="0" applyAlignment="0" applyProtection="0"/>
    <xf numFmtId="168" fontId="3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" fillId="0" borderId="0">
      <alignment vertical="center"/>
    </xf>
  </cellStyleXfs>
  <cellXfs count="289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11" fillId="0" borderId="0" xfId="49" applyFont="1" applyAlignment="1">
      <alignment horizontal="center" vertical="center"/>
    </xf>
    <xf numFmtId="0" fontId="3" fillId="0" borderId="11" xfId="47" applyNumberFormat="1" applyFont="1" applyFill="1" applyBorder="1" applyAlignment="1" applyProtection="1">
      <alignment horizontal="justify" vertical="center"/>
      <protection hidden="1"/>
    </xf>
    <xf numFmtId="0" fontId="7" fillId="0" borderId="12" xfId="47" applyNumberFormat="1" applyFont="1" applyFill="1" applyBorder="1" applyAlignment="1" applyProtection="1">
      <alignment horizontal="justify" vertical="center"/>
      <protection hidden="1"/>
    </xf>
    <xf numFmtId="0" fontId="18" fillId="0" borderId="0" xfId="46" applyFont="1" applyAlignment="1" applyProtection="1">
      <alignment vertical="center" wrapText="1"/>
      <protection hidden="1"/>
    </xf>
    <xf numFmtId="0" fontId="19" fillId="0" borderId="13" xfId="46" applyFont="1" applyBorder="1" applyAlignment="1" applyProtection="1">
      <alignment horizontal="center" vertical="center" wrapText="1"/>
      <protection hidden="1"/>
    </xf>
    <xf numFmtId="0" fontId="19" fillId="0" borderId="14" xfId="46" applyFont="1" applyBorder="1" applyAlignment="1" applyProtection="1">
      <alignment horizontal="center" vertical="center" wrapText="1"/>
      <protection hidden="1"/>
    </xf>
    <xf numFmtId="0" fontId="19" fillId="0" borderId="15" xfId="46" applyFont="1" applyBorder="1" applyAlignment="1" applyProtection="1">
      <alignment horizontal="center" vertical="center" wrapText="1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justify" vertical="center" wrapText="1"/>
      <protection hidden="1"/>
    </xf>
    <xf numFmtId="0" fontId="20" fillId="0" borderId="15" xfId="46" applyFont="1" applyBorder="1" applyAlignment="1" applyProtection="1">
      <alignment horizontal="justify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0" fillId="24" borderId="16" xfId="46" applyFont="1" applyFill="1" applyBorder="1" applyAlignment="1" applyProtection="1">
      <alignment horizontal="justify" vertical="center" wrapText="1"/>
      <protection hidden="1"/>
    </xf>
    <xf numFmtId="0" fontId="20" fillId="24" borderId="17" xfId="46" applyFont="1" applyFill="1" applyBorder="1" applyAlignment="1" applyProtection="1">
      <alignment horizontal="justify" vertical="center" wrapText="1"/>
      <protection hidden="1"/>
    </xf>
    <xf numFmtId="0" fontId="20" fillId="25" borderId="18" xfId="46" applyFont="1" applyFill="1" applyBorder="1" applyAlignment="1" applyProtection="1">
      <alignment horizontal="justify" vertical="center" wrapText="1"/>
      <protection hidden="1"/>
    </xf>
    <xf numFmtId="0" fontId="20" fillId="0" borderId="18" xfId="46" applyFont="1" applyBorder="1" applyAlignment="1" applyProtection="1">
      <alignment horizontal="justify" vertical="center" wrapText="1"/>
      <protection hidden="1"/>
    </xf>
    <xf numFmtId="0" fontId="20" fillId="26" borderId="19" xfId="46" applyFont="1" applyFill="1" applyBorder="1" applyAlignment="1" applyProtection="1">
      <alignment horizontal="justify" vertical="center" wrapText="1"/>
      <protection hidden="1"/>
    </xf>
    <xf numFmtId="0" fontId="20" fillId="0" borderId="13" xfId="46" applyFont="1" applyFill="1" applyBorder="1" applyAlignment="1" applyProtection="1">
      <alignment horizontal="center" vertical="center" wrapText="1"/>
      <protection hidden="1"/>
    </xf>
    <xf numFmtId="0" fontId="20" fillId="0" borderId="14" xfId="46" applyFont="1" applyFill="1" applyBorder="1" applyAlignment="1" applyProtection="1">
      <alignment horizontal="justify" vertical="center" wrapText="1"/>
      <protection hidden="1"/>
    </xf>
    <xf numFmtId="0" fontId="22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3" fillId="0" borderId="0" xfId="47" applyFont="1" applyFill="1" applyProtection="1"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7" fillId="0" borderId="0" xfId="49" applyFont="1" applyAlignment="1">
      <alignment horizontal="center" vertical="center"/>
    </xf>
    <xf numFmtId="0" fontId="6" fillId="24" borderId="0" xfId="0" applyFont="1" applyFill="1" applyBorder="1" applyAlignment="1" applyProtection="1">
      <alignment horizontal="center" vertical="center"/>
      <protection locked="0"/>
    </xf>
    <xf numFmtId="0" fontId="11" fillId="0" borderId="0" xfId="47" applyFont="1" applyFill="1" applyProtection="1">
      <protection locked="0"/>
    </xf>
    <xf numFmtId="0" fontId="11" fillId="0" borderId="0" xfId="47" applyFont="1" applyFill="1" applyAlignment="1" applyProtection="1">
      <alignment horizontal="center"/>
      <protection locked="0"/>
    </xf>
    <xf numFmtId="0" fontId="11" fillId="0" borderId="6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4" borderId="21" xfId="49" applyFont="1" applyFill="1" applyBorder="1" applyAlignment="1">
      <alignment horizontal="center" vertical="center" wrapText="1"/>
    </xf>
    <xf numFmtId="0" fontId="24" fillId="0" borderId="15" xfId="46" applyFont="1" applyFill="1" applyBorder="1" applyAlignment="1" applyProtection="1">
      <alignment horizontal="justify" vertical="center" wrapText="1"/>
      <protection hidden="1"/>
    </xf>
    <xf numFmtId="0" fontId="4" fillId="0" borderId="6" xfId="0" applyFont="1" applyFill="1" applyBorder="1" applyAlignment="1" applyProtection="1">
      <alignment horizontal="center"/>
      <protection locked="0"/>
    </xf>
    <xf numFmtId="0" fontId="11" fillId="0" borderId="0" xfId="47" applyFont="1" applyFill="1" applyAlignment="1" applyProtection="1">
      <protection locked="0"/>
    </xf>
    <xf numFmtId="0" fontId="39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protection locked="0"/>
    </xf>
    <xf numFmtId="0" fontId="11" fillId="0" borderId="22" xfId="0" applyFont="1" applyBorder="1" applyAlignment="1">
      <alignment horizontal="center" vertical="center"/>
    </xf>
    <xf numFmtId="0" fontId="59" fillId="0" borderId="2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59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56" fillId="0" borderId="2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56" fillId="0" borderId="25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56" fillId="0" borderId="24" xfId="0" applyFont="1" applyBorder="1" applyAlignment="1">
      <alignment horizontal="center" vertical="center"/>
    </xf>
    <xf numFmtId="0" fontId="56" fillId="0" borderId="26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6" xfId="50" applyFont="1" applyBorder="1" applyAlignment="1">
      <alignment horizontal="center" vertical="center"/>
    </xf>
    <xf numFmtId="0" fontId="63" fillId="0" borderId="0" xfId="0" applyFont="1" applyBorder="1"/>
    <xf numFmtId="0" fontId="2" fillId="0" borderId="0" xfId="0" applyFont="1"/>
    <xf numFmtId="0" fontId="64" fillId="27" borderId="22" xfId="0" applyFont="1" applyFill="1" applyBorder="1" applyAlignment="1">
      <alignment horizontal="center" vertical="center"/>
    </xf>
    <xf numFmtId="0" fontId="64" fillId="27" borderId="22" xfId="0" quotePrefix="1" applyFont="1" applyFill="1" applyBorder="1" applyAlignment="1">
      <alignment horizontal="center" vertical="center"/>
    </xf>
    <xf numFmtId="0" fontId="64" fillId="27" borderId="22" xfId="0" applyFont="1" applyFill="1" applyBorder="1" applyAlignment="1">
      <alignment horizontal="left" vertical="center"/>
    </xf>
    <xf numFmtId="0" fontId="65" fillId="0" borderId="27" xfId="0" applyFont="1" applyBorder="1" applyAlignment="1">
      <alignment horizontal="center" vertical="center"/>
    </xf>
    <xf numFmtId="0" fontId="65" fillId="0" borderId="28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5" fillId="0" borderId="28" xfId="0" applyFont="1" applyBorder="1" applyAlignment="1">
      <alignment horizontal="center" vertical="center"/>
    </xf>
    <xf numFmtId="0" fontId="65" fillId="0" borderId="0" xfId="0" applyFont="1" applyAlignment="1">
      <alignment vertical="center"/>
    </xf>
    <xf numFmtId="0" fontId="2" fillId="0" borderId="28" xfId="0" applyFont="1" applyBorder="1" applyAlignment="1">
      <alignment horizontal="center" vertical="center"/>
    </xf>
    <xf numFmtId="0" fontId="64" fillId="0" borderId="28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64" fillId="0" borderId="28" xfId="0" applyFont="1" applyBorder="1" applyAlignment="1">
      <alignment horizontal="center" vertical="center"/>
    </xf>
    <xf numFmtId="0" fontId="64" fillId="0" borderId="0" xfId="0" applyFont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8" fillId="0" borderId="0" xfId="0" applyFont="1" applyBorder="1"/>
    <xf numFmtId="0" fontId="64" fillId="24" borderId="2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49" applyFont="1" applyBorder="1" applyAlignment="1">
      <alignment vertical="center"/>
    </xf>
    <xf numFmtId="0" fontId="11" fillId="0" borderId="6" xfId="49" applyFont="1" applyBorder="1" applyAlignment="1">
      <alignment horizontal="center" vertical="center"/>
    </xf>
    <xf numFmtId="0" fontId="2" fillId="0" borderId="23" xfId="49" applyFont="1" applyBorder="1" applyAlignment="1">
      <alignment vertical="center"/>
    </xf>
    <xf numFmtId="0" fontId="11" fillId="0" borderId="23" xfId="49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62" fillId="0" borderId="29" xfId="0" applyFont="1" applyFill="1" applyBorder="1" applyAlignment="1" applyProtection="1">
      <protection locked="0"/>
    </xf>
    <xf numFmtId="0" fontId="58" fillId="0" borderId="0" xfId="47" applyFont="1" applyFill="1" applyProtection="1">
      <protection locked="0"/>
    </xf>
    <xf numFmtId="0" fontId="58" fillId="0" borderId="0" xfId="0" applyFont="1" applyFill="1" applyProtection="1">
      <protection locked="0"/>
    </xf>
    <xf numFmtId="0" fontId="39" fillId="27" borderId="22" xfId="0" quotePrefix="1" applyFont="1" applyFill="1" applyBorder="1" applyAlignment="1" applyProtection="1">
      <alignment horizontal="center" vertical="center"/>
      <protection locked="0"/>
    </xf>
    <xf numFmtId="0" fontId="58" fillId="0" borderId="0" xfId="45" applyFont="1" applyFill="1" applyProtection="1">
      <protection locked="0"/>
    </xf>
    <xf numFmtId="0" fontId="58" fillId="0" borderId="0" xfId="45" applyFont="1" applyFill="1" applyAlignment="1" applyProtection="1">
      <alignment horizontal="center"/>
      <protection locked="0"/>
    </xf>
    <xf numFmtId="0" fontId="58" fillId="0" borderId="0" xfId="47" applyFont="1" applyFill="1" applyAlignment="1" applyProtection="1">
      <alignment horizontal="center"/>
      <protection locked="0"/>
    </xf>
    <xf numFmtId="0" fontId="58" fillId="0" borderId="0" xfId="48" applyFont="1" applyFill="1" applyProtection="1">
      <protection locked="0"/>
    </xf>
    <xf numFmtId="0" fontId="58" fillId="0" borderId="0" xfId="47" applyFont="1" applyFill="1" applyAlignment="1" applyProtection="1">
      <alignment wrapText="1"/>
      <protection locked="0"/>
    </xf>
    <xf numFmtId="0" fontId="20" fillId="0" borderId="20" xfId="46" applyFont="1" applyBorder="1" applyAlignment="1" applyProtection="1">
      <alignment vertical="center" wrapText="1"/>
      <protection hidden="1"/>
    </xf>
    <xf numFmtId="0" fontId="56" fillId="0" borderId="30" xfId="0" applyFont="1" applyBorder="1" applyAlignment="1">
      <alignment horizontal="center" vertical="center"/>
    </xf>
    <xf numFmtId="1" fontId="10" fillId="0" borderId="30" xfId="0" applyNumberFormat="1" applyFont="1" applyBorder="1" applyAlignment="1">
      <alignment horizontal="center" vertical="center"/>
    </xf>
    <xf numFmtId="1" fontId="10" fillId="0" borderId="22" xfId="0" applyNumberFormat="1" applyFont="1" applyBorder="1" applyAlignment="1">
      <alignment horizontal="center" vertical="center"/>
    </xf>
    <xf numFmtId="1" fontId="10" fillId="0" borderId="24" xfId="0" applyNumberFormat="1" applyFont="1" applyBorder="1" applyAlignment="1">
      <alignment horizontal="center" vertical="center"/>
    </xf>
    <xf numFmtId="1" fontId="10" fillId="0" borderId="26" xfId="0" applyNumberFormat="1" applyFont="1" applyBorder="1" applyAlignment="1">
      <alignment horizontal="center" vertical="center"/>
    </xf>
    <xf numFmtId="1" fontId="10" fillId="0" borderId="31" xfId="0" applyNumberFormat="1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center" vertical="center"/>
    </xf>
    <xf numFmtId="1" fontId="10" fillId="0" borderId="6" xfId="0" applyNumberFormat="1" applyFont="1" applyBorder="1" applyAlignment="1">
      <alignment horizontal="center" vertical="center"/>
    </xf>
    <xf numFmtId="0" fontId="11" fillId="0" borderId="24" xfId="49" applyFont="1" applyBorder="1" applyAlignment="1">
      <alignment horizontal="center" vertical="center"/>
    </xf>
    <xf numFmtId="1" fontId="10" fillId="0" borderId="23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/>
    </xf>
    <xf numFmtId="0" fontId="11" fillId="0" borderId="30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8" fillId="0" borderId="25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65" fillId="0" borderId="22" xfId="0" applyFont="1" applyBorder="1" applyAlignment="1">
      <alignment horizontal="left" vertical="center"/>
    </xf>
    <xf numFmtId="0" fontId="64" fillId="27" borderId="22" xfId="0" quotePrefix="1" applyFont="1" applyFill="1" applyBorder="1" applyAlignment="1" applyProtection="1">
      <alignment horizontal="center" vertical="center"/>
      <protection locked="0"/>
    </xf>
    <xf numFmtId="0" fontId="4" fillId="28" borderId="0" xfId="47" applyFont="1" applyFill="1" applyProtection="1">
      <protection locked="0"/>
    </xf>
    <xf numFmtId="0" fontId="6" fillId="28" borderId="0" xfId="0" applyFont="1" applyFill="1" applyBorder="1" applyAlignment="1" applyProtection="1">
      <alignment vertical="center"/>
      <protection locked="0"/>
    </xf>
    <xf numFmtId="0" fontId="6" fillId="28" borderId="0" xfId="0" applyFont="1" applyFill="1" applyBorder="1" applyAlignment="1" applyProtection="1">
      <alignment horizontal="center" vertical="center"/>
      <protection locked="0"/>
    </xf>
    <xf numFmtId="0" fontId="0" fillId="28" borderId="0" xfId="0" applyFill="1" applyProtection="1">
      <protection locked="0"/>
    </xf>
    <xf numFmtId="0" fontId="4" fillId="28" borderId="0" xfId="0" applyFont="1" applyFill="1" applyProtection="1">
      <protection locked="0"/>
    </xf>
    <xf numFmtId="0" fontId="6" fillId="28" borderId="0" xfId="0" applyFont="1" applyFill="1" applyBorder="1" applyAlignment="1" applyProtection="1">
      <protection locked="0"/>
    </xf>
    <xf numFmtId="0" fontId="6" fillId="28" borderId="0" xfId="0" applyFont="1" applyFill="1" applyBorder="1" applyAlignment="1" applyProtection="1">
      <alignment horizontal="right"/>
      <protection locked="0"/>
    </xf>
    <xf numFmtId="0" fontId="6" fillId="28" borderId="0" xfId="0" applyFont="1" applyFill="1" applyBorder="1" applyAlignment="1" applyProtection="1">
      <alignment horizontal="center"/>
      <protection locked="0"/>
    </xf>
    <xf numFmtId="0" fontId="7" fillId="28" borderId="29" xfId="0" applyFont="1" applyFill="1" applyBorder="1" applyAlignment="1" applyProtection="1">
      <protection locked="0"/>
    </xf>
    <xf numFmtId="0" fontId="3" fillId="28" borderId="0" xfId="47" applyFont="1" applyFill="1" applyProtection="1">
      <protection locked="0"/>
    </xf>
    <xf numFmtId="0" fontId="3" fillId="28" borderId="6" xfId="0" applyFont="1" applyFill="1" applyBorder="1" applyAlignment="1" applyProtection="1">
      <alignment horizontal="center"/>
      <protection hidden="1"/>
    </xf>
    <xf numFmtId="0" fontId="64" fillId="28" borderId="22" xfId="0" quotePrefix="1" applyFont="1" applyFill="1" applyBorder="1" applyAlignment="1" applyProtection="1">
      <alignment horizontal="center" vertical="center"/>
      <protection locked="0"/>
    </xf>
    <xf numFmtId="0" fontId="3" fillId="28" borderId="11" xfId="47" applyNumberFormat="1" applyFont="1" applyFill="1" applyBorder="1" applyAlignment="1" applyProtection="1">
      <alignment horizontal="justify" vertical="center"/>
      <protection hidden="1"/>
    </xf>
    <xf numFmtId="0" fontId="7" fillId="28" borderId="12" xfId="47" applyNumberFormat="1" applyFont="1" applyFill="1" applyBorder="1" applyAlignment="1" applyProtection="1">
      <alignment horizontal="justify" vertical="center"/>
      <protection hidden="1"/>
    </xf>
    <xf numFmtId="0" fontId="3" fillId="28" borderId="6" xfId="47" applyNumberFormat="1" applyFont="1" applyFill="1" applyBorder="1" applyAlignment="1" applyProtection="1">
      <alignment horizontal="center" vertical="center"/>
      <protection locked="0"/>
    </xf>
    <xf numFmtId="0" fontId="4" fillId="28" borderId="6" xfId="0" applyFont="1" applyFill="1" applyBorder="1" applyAlignment="1" applyProtection="1">
      <alignment horizontal="center"/>
      <protection locked="0"/>
    </xf>
    <xf numFmtId="0" fontId="4" fillId="28" borderId="6" xfId="47" applyFont="1" applyFill="1" applyBorder="1" applyAlignment="1" applyProtection="1">
      <alignment horizontal="center"/>
      <protection hidden="1"/>
    </xf>
    <xf numFmtId="164" fontId="3" fillId="28" borderId="6" xfId="47" applyNumberFormat="1" applyFont="1" applyFill="1" applyBorder="1" applyAlignment="1" applyProtection="1">
      <alignment horizontal="center" vertical="center"/>
      <protection hidden="1"/>
    </xf>
    <xf numFmtId="0" fontId="4" fillId="28" borderId="6" xfId="0" applyFont="1" applyFill="1" applyBorder="1" applyProtection="1">
      <protection hidden="1"/>
    </xf>
    <xf numFmtId="0" fontId="61" fillId="28" borderId="22" xfId="0" quotePrefix="1" applyFont="1" applyFill="1" applyBorder="1" applyAlignment="1" applyProtection="1">
      <alignment horizontal="center" vertical="center"/>
      <protection locked="0"/>
    </xf>
    <xf numFmtId="0" fontId="3" fillId="28" borderId="6" xfId="47" applyNumberFormat="1" applyFont="1" applyFill="1" applyBorder="1" applyAlignment="1" applyProtection="1">
      <alignment horizontal="center" vertical="center"/>
      <protection hidden="1"/>
    </xf>
    <xf numFmtId="0" fontId="4" fillId="28" borderId="6" xfId="51" applyFont="1" applyFill="1" applyBorder="1" applyAlignment="1" applyProtection="1">
      <alignment horizontal="center" vertical="center"/>
      <protection locked="0"/>
    </xf>
    <xf numFmtId="0" fontId="39" fillId="28" borderId="6" xfId="51" applyFont="1" applyFill="1" applyBorder="1" applyAlignment="1" applyProtection="1">
      <alignment horizontal="center" vertical="center"/>
      <protection locked="0"/>
    </xf>
    <xf numFmtId="0" fontId="4" fillId="28" borderId="0" xfId="45" applyFont="1" applyFill="1" applyProtection="1">
      <protection locked="0"/>
    </xf>
    <xf numFmtId="0" fontId="4" fillId="28" borderId="0" xfId="45" applyFont="1" applyFill="1" applyAlignment="1" applyProtection="1">
      <alignment horizontal="center"/>
      <protection locked="0"/>
    </xf>
    <xf numFmtId="0" fontId="4" fillId="28" borderId="0" xfId="47" applyFont="1" applyFill="1" applyAlignment="1" applyProtection="1">
      <alignment horizontal="center"/>
      <protection locked="0"/>
    </xf>
    <xf numFmtId="0" fontId="4" fillId="28" borderId="0" xfId="48" applyFont="1" applyFill="1" applyProtection="1">
      <protection locked="0"/>
    </xf>
    <xf numFmtId="0" fontId="2" fillId="28" borderId="0" xfId="47" applyFont="1" applyFill="1" applyAlignment="1" applyProtection="1">
      <alignment horizontal="center"/>
      <protection locked="0"/>
    </xf>
    <xf numFmtId="0" fontId="9" fillId="28" borderId="0" xfId="47" applyFont="1" applyFill="1" applyAlignment="1" applyProtection="1">
      <protection locked="0"/>
    </xf>
    <xf numFmtId="0" fontId="11" fillId="28" borderId="0" xfId="47" applyFont="1" applyFill="1" applyProtection="1">
      <protection locked="0"/>
    </xf>
    <xf numFmtId="0" fontId="11" fillId="28" borderId="0" xfId="47" applyFont="1" applyFill="1" applyAlignment="1" applyProtection="1">
      <alignment horizontal="center"/>
      <protection locked="0"/>
    </xf>
    <xf numFmtId="0" fontId="20" fillId="0" borderId="32" xfId="46" applyFont="1" applyBorder="1" applyAlignment="1" applyProtection="1">
      <alignment horizontal="center" vertical="center" wrapText="1"/>
      <protection hidden="1"/>
    </xf>
    <xf numFmtId="0" fontId="20" fillId="0" borderId="33" xfId="46" applyFont="1" applyBorder="1" applyAlignment="1" applyProtection="1">
      <alignment horizontal="center" vertical="center" wrapText="1"/>
      <protection hidden="1"/>
    </xf>
    <xf numFmtId="0" fontId="20" fillId="0" borderId="34" xfId="46" applyFont="1" applyFill="1" applyBorder="1" applyAlignment="1" applyProtection="1">
      <alignment horizontal="justify" vertical="center" wrapText="1"/>
      <protection hidden="1"/>
    </xf>
    <xf numFmtId="0" fontId="20" fillId="0" borderId="35" xfId="46" applyFont="1" applyFill="1" applyBorder="1" applyAlignment="1" applyProtection="1">
      <alignment horizontal="justify" vertical="center" wrapText="1"/>
      <protection hidden="1"/>
    </xf>
    <xf numFmtId="0" fontId="20" fillId="0" borderId="36" xfId="46" applyFont="1" applyBorder="1" applyAlignment="1" applyProtection="1">
      <alignment horizontal="justify" vertical="center" wrapText="1"/>
      <protection hidden="1"/>
    </xf>
    <xf numFmtId="0" fontId="20" fillId="0" borderId="37" xfId="46" applyFont="1" applyBorder="1" applyAlignment="1" applyProtection="1">
      <alignment horizontal="justify" vertical="center" wrapText="1"/>
      <protection hidden="1"/>
    </xf>
    <xf numFmtId="0" fontId="18" fillId="0" borderId="0" xfId="46" applyFont="1" applyAlignment="1" applyProtection="1">
      <alignment horizontal="center" vertical="center" wrapText="1"/>
      <protection hidden="1"/>
    </xf>
    <xf numFmtId="0" fontId="20" fillId="0" borderId="38" xfId="46" applyFont="1" applyBorder="1" applyAlignment="1" applyProtection="1">
      <alignment horizontal="center" vertical="center" wrapText="1"/>
      <protection hidden="1"/>
    </xf>
    <xf numFmtId="0" fontId="20" fillId="0" borderId="39" xfId="46" applyFont="1" applyBorder="1" applyAlignment="1" applyProtection="1">
      <alignment horizontal="justify" vertical="center" wrapText="1"/>
      <protection hidden="1"/>
    </xf>
    <xf numFmtId="0" fontId="20" fillId="0" borderId="25" xfId="46" applyFont="1" applyBorder="1" applyAlignment="1" applyProtection="1">
      <alignment horizontal="justify" vertical="center" wrapText="1"/>
      <protection hidden="1"/>
    </xf>
    <xf numFmtId="0" fontId="7" fillId="0" borderId="45" xfId="49" applyFont="1" applyBorder="1" applyAlignment="1">
      <alignment horizontal="center" vertical="center"/>
    </xf>
    <xf numFmtId="0" fontId="7" fillId="0" borderId="12" xfId="49" applyFont="1" applyBorder="1" applyAlignment="1">
      <alignment horizontal="center" vertical="center"/>
    </xf>
    <xf numFmtId="0" fontId="7" fillId="0" borderId="46" xfId="49" applyFont="1" applyBorder="1" applyAlignment="1">
      <alignment horizontal="center" vertical="center"/>
    </xf>
    <xf numFmtId="0" fontId="60" fillId="0" borderId="39" xfId="0" applyFont="1" applyBorder="1" applyAlignment="1">
      <alignment horizontal="center" vertical="center"/>
    </xf>
    <xf numFmtId="0" fontId="60" fillId="0" borderId="25" xfId="0" applyFont="1" applyBorder="1" applyAlignment="1">
      <alignment horizontal="center" vertical="center"/>
    </xf>
    <xf numFmtId="0" fontId="60" fillId="0" borderId="26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60" fillId="0" borderId="40" xfId="0" applyFont="1" applyBorder="1" applyAlignment="1">
      <alignment horizontal="center" vertical="center"/>
    </xf>
    <xf numFmtId="0" fontId="8" fillId="0" borderId="24" xfId="49" applyFont="1" applyBorder="1" applyAlignment="1">
      <alignment horizontal="center" vertical="center"/>
    </xf>
    <xf numFmtId="0" fontId="8" fillId="0" borderId="6" xfId="49" applyFont="1" applyBorder="1" applyAlignment="1">
      <alignment horizontal="center" vertical="center"/>
    </xf>
    <xf numFmtId="0" fontId="8" fillId="0" borderId="23" xfId="49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57" fillId="0" borderId="0" xfId="0" applyFont="1" applyFill="1" applyBorder="1" applyAlignment="1">
      <alignment horizontal="center" vertical="center" wrapText="1"/>
    </xf>
    <xf numFmtId="0" fontId="7" fillId="24" borderId="41" xfId="49" applyFont="1" applyFill="1" applyBorder="1" applyAlignment="1">
      <alignment horizontal="center" vertical="center"/>
    </xf>
    <xf numFmtId="0" fontId="7" fillId="24" borderId="42" xfId="49" applyFont="1" applyFill="1" applyBorder="1" applyAlignment="1">
      <alignment horizontal="center" vertical="center"/>
    </xf>
    <xf numFmtId="0" fontId="10" fillId="24" borderId="30" xfId="49" applyFont="1" applyFill="1" applyBorder="1" applyAlignment="1">
      <alignment horizontal="center" vertical="center"/>
    </xf>
    <xf numFmtId="0" fontId="10" fillId="24" borderId="21" xfId="49" applyFont="1" applyFill="1" applyBorder="1" applyAlignment="1">
      <alignment horizontal="center" vertical="center"/>
    </xf>
    <xf numFmtId="0" fontId="14" fillId="24" borderId="30" xfId="49" applyFont="1" applyFill="1" applyBorder="1" applyAlignment="1">
      <alignment horizontal="center" vertical="center" wrapText="1"/>
    </xf>
    <xf numFmtId="0" fontId="14" fillId="24" borderId="30" xfId="49" applyFont="1" applyFill="1" applyBorder="1" applyAlignment="1">
      <alignment horizontal="center" vertical="center"/>
    </xf>
    <xf numFmtId="0" fontId="9" fillId="24" borderId="30" xfId="49" applyFont="1" applyFill="1" applyBorder="1" applyAlignment="1">
      <alignment horizontal="center" vertical="center" wrapText="1"/>
    </xf>
    <xf numFmtId="0" fontId="9" fillId="24" borderId="21" xfId="49" applyFont="1" applyFill="1" applyBorder="1" applyAlignment="1">
      <alignment horizontal="center" vertical="center"/>
    </xf>
    <xf numFmtId="0" fontId="10" fillId="24" borderId="39" xfId="49" applyFont="1" applyFill="1" applyBorder="1" applyAlignment="1">
      <alignment horizontal="center" vertical="center" wrapText="1"/>
    </xf>
    <xf numFmtId="0" fontId="10" fillId="24" borderId="43" xfId="49" applyFont="1" applyFill="1" applyBorder="1" applyAlignment="1">
      <alignment horizontal="center" vertical="center" wrapText="1"/>
    </xf>
    <xf numFmtId="1" fontId="10" fillId="24" borderId="16" xfId="49" applyNumberFormat="1" applyFont="1" applyFill="1" applyBorder="1" applyAlignment="1">
      <alignment horizontal="center" vertical="center" wrapText="1"/>
    </xf>
    <xf numFmtId="1" fontId="10" fillId="24" borderId="44" xfId="49" applyNumberFormat="1" applyFont="1" applyFill="1" applyBorder="1" applyAlignment="1">
      <alignment horizontal="center" vertical="center"/>
    </xf>
    <xf numFmtId="0" fontId="4" fillId="28" borderId="0" xfId="48" applyFont="1" applyFill="1" applyAlignment="1" applyProtection="1">
      <alignment horizontal="justify"/>
      <protection hidden="1"/>
    </xf>
    <xf numFmtId="0" fontId="4" fillId="28" borderId="0" xfId="45" applyFont="1" applyFill="1" applyAlignment="1" applyProtection="1">
      <alignment horizontal="center" vertical="center" wrapText="1"/>
      <protection hidden="1"/>
    </xf>
    <xf numFmtId="0" fontId="11" fillId="28" borderId="0" xfId="47" applyFont="1" applyFill="1" applyAlignment="1" applyProtection="1">
      <alignment horizontal="center"/>
      <protection locked="0"/>
    </xf>
    <xf numFmtId="0" fontId="7" fillId="28" borderId="0" xfId="47" applyFont="1" applyFill="1" applyAlignment="1" applyProtection="1">
      <alignment horizontal="center"/>
      <protection locked="0"/>
    </xf>
    <xf numFmtId="0" fontId="9" fillId="28" borderId="0" xfId="47" applyFont="1" applyFill="1" applyAlignment="1" applyProtection="1">
      <alignment horizontal="center"/>
      <protection locked="0"/>
    </xf>
    <xf numFmtId="0" fontId="9" fillId="28" borderId="0" xfId="47" applyFont="1" applyFill="1" applyAlignment="1" applyProtection="1">
      <alignment horizontal="left"/>
      <protection locked="0"/>
    </xf>
    <xf numFmtId="0" fontId="10" fillId="28" borderId="49" xfId="47" applyFont="1" applyFill="1" applyBorder="1" applyAlignment="1" applyProtection="1">
      <alignment horizontal="center"/>
      <protection locked="0"/>
    </xf>
    <xf numFmtId="0" fontId="10" fillId="28" borderId="0" xfId="47" applyFont="1" applyFill="1" applyBorder="1" applyAlignment="1" applyProtection="1">
      <alignment horizontal="center"/>
      <protection locked="0"/>
    </xf>
    <xf numFmtId="0" fontId="7" fillId="28" borderId="6" xfId="47" applyFont="1" applyFill="1" applyBorder="1" applyAlignment="1" applyProtection="1">
      <alignment horizontal="center" vertical="center" wrapText="1"/>
      <protection locked="0"/>
    </xf>
    <xf numFmtId="0" fontId="10" fillId="28" borderId="0" xfId="47" applyFont="1" applyFill="1" applyAlignment="1" applyProtection="1">
      <alignment horizontal="right"/>
      <protection hidden="1"/>
    </xf>
    <xf numFmtId="0" fontId="10" fillId="28" borderId="0" xfId="47" applyFont="1" applyFill="1" applyAlignment="1" applyProtection="1">
      <alignment horizontal="justify"/>
      <protection hidden="1"/>
    </xf>
    <xf numFmtId="0" fontId="4" fillId="28" borderId="0" xfId="48" applyFont="1" applyFill="1" applyAlignment="1" applyProtection="1">
      <alignment horizontal="center" vertical="center" wrapText="1"/>
      <protection hidden="1"/>
    </xf>
    <xf numFmtId="0" fontId="55" fillId="28" borderId="0" xfId="47" applyFont="1" applyFill="1" applyBorder="1" applyAlignment="1" applyProtection="1">
      <alignment horizontal="center"/>
      <protection hidden="1"/>
    </xf>
    <xf numFmtId="0" fontId="7" fillId="28" borderId="6" xfId="47" applyFont="1" applyFill="1" applyBorder="1" applyAlignment="1" applyProtection="1">
      <alignment horizontal="center" vertical="center"/>
      <protection locked="0"/>
    </xf>
    <xf numFmtId="0" fontId="3" fillId="28" borderId="6" xfId="45" applyFont="1" applyFill="1" applyBorder="1" applyAlignment="1" applyProtection="1">
      <alignment horizontal="center" vertical="center" wrapText="1"/>
      <protection locked="0"/>
    </xf>
    <xf numFmtId="0" fontId="3" fillId="28" borderId="6" xfId="45" applyFont="1" applyFill="1" applyBorder="1" applyAlignment="1" applyProtection="1">
      <alignment horizontal="center" vertical="center"/>
      <protection locked="0"/>
    </xf>
    <xf numFmtId="0" fontId="6" fillId="28" borderId="0" xfId="0" applyFont="1" applyFill="1" applyBorder="1" applyAlignment="1" applyProtection="1">
      <alignment horizontal="left" vertical="center"/>
      <protection locked="0"/>
    </xf>
    <xf numFmtId="0" fontId="7" fillId="28" borderId="48" xfId="47" applyFont="1" applyFill="1" applyBorder="1" applyAlignment="1" applyProtection="1">
      <alignment horizontal="center" vertical="center" wrapText="1"/>
      <protection locked="0"/>
    </xf>
    <xf numFmtId="0" fontId="7" fillId="28" borderId="49" xfId="47" applyFont="1" applyFill="1" applyBorder="1" applyAlignment="1" applyProtection="1">
      <alignment horizontal="center" vertical="center" wrapText="1"/>
      <protection locked="0"/>
    </xf>
    <xf numFmtId="0" fontId="7" fillId="28" borderId="50" xfId="47" applyFont="1" applyFill="1" applyBorder="1" applyAlignment="1" applyProtection="1">
      <alignment horizontal="center" vertical="center" wrapText="1"/>
      <protection locked="0"/>
    </xf>
    <xf numFmtId="0" fontId="7" fillId="28" borderId="47" xfId="47" applyFont="1" applyFill="1" applyBorder="1" applyAlignment="1" applyProtection="1">
      <alignment horizontal="center" vertical="center" wrapText="1"/>
      <protection locked="0"/>
    </xf>
    <xf numFmtId="0" fontId="7" fillId="28" borderId="0" xfId="47" applyFont="1" applyFill="1" applyBorder="1" applyAlignment="1" applyProtection="1">
      <alignment horizontal="center" vertical="center" wrapText="1"/>
      <protection locked="0"/>
    </xf>
    <xf numFmtId="0" fontId="7" fillId="28" borderId="51" xfId="47" applyFont="1" applyFill="1" applyBorder="1" applyAlignment="1" applyProtection="1">
      <alignment horizontal="center" vertical="center" wrapText="1"/>
      <protection locked="0"/>
    </xf>
    <xf numFmtId="0" fontId="7" fillId="28" borderId="52" xfId="47" applyFont="1" applyFill="1" applyBorder="1" applyAlignment="1" applyProtection="1">
      <alignment horizontal="center" vertical="center" wrapText="1"/>
      <protection locked="0"/>
    </xf>
    <xf numFmtId="0" fontId="7" fillId="28" borderId="29" xfId="47" applyFont="1" applyFill="1" applyBorder="1" applyAlignment="1" applyProtection="1">
      <alignment horizontal="center" vertical="center" wrapText="1"/>
      <protection locked="0"/>
    </xf>
    <xf numFmtId="0" fontId="7" fillId="28" borderId="53" xfId="47" applyFont="1" applyFill="1" applyBorder="1" applyAlignment="1" applyProtection="1">
      <alignment horizontal="center" vertical="center" wrapText="1"/>
      <protection locked="0"/>
    </xf>
    <xf numFmtId="0" fontId="6" fillId="28" borderId="0" xfId="0" applyFont="1" applyFill="1" applyBorder="1" applyAlignment="1" applyProtection="1">
      <alignment horizontal="center"/>
      <protection locked="0"/>
    </xf>
    <xf numFmtId="0" fontId="6" fillId="28" borderId="0" xfId="0" applyFont="1" applyFill="1" applyBorder="1" applyAlignment="1" applyProtection="1">
      <alignment horizontal="center" vertical="center"/>
      <protection locked="0"/>
    </xf>
    <xf numFmtId="0" fontId="6" fillId="28" borderId="29" xfId="0" applyFont="1" applyFill="1" applyBorder="1" applyAlignment="1" applyProtection="1">
      <alignment horizontal="center" vertical="center"/>
      <protection locked="0"/>
    </xf>
    <xf numFmtId="0" fontId="7" fillId="28" borderId="6" xfId="45" applyFont="1" applyFill="1" applyBorder="1" applyAlignment="1" applyProtection="1">
      <alignment horizontal="center" vertical="center" wrapText="1"/>
      <protection locked="0"/>
    </xf>
    <xf numFmtId="0" fontId="5" fillId="28" borderId="0" xfId="47" applyFont="1" applyFill="1" applyBorder="1" applyAlignment="1" applyProtection="1">
      <alignment horizontal="center"/>
      <protection locked="0"/>
    </xf>
    <xf numFmtId="0" fontId="8" fillId="28" borderId="0" xfId="47" applyFont="1" applyFill="1" applyBorder="1" applyAlignment="1" applyProtection="1">
      <alignment horizontal="center"/>
      <protection locked="0"/>
    </xf>
    <xf numFmtId="0" fontId="8" fillId="28" borderId="0" xfId="47" applyFont="1" applyFill="1" applyBorder="1" applyAlignment="1" applyProtection="1">
      <alignment horizontal="center" vertical="justify"/>
      <protection locked="0"/>
    </xf>
    <xf numFmtId="0" fontId="2" fillId="28" borderId="0" xfId="47" applyFont="1" applyFill="1" applyBorder="1" applyAlignment="1" applyProtection="1">
      <alignment horizontal="center"/>
      <protection locked="0"/>
    </xf>
    <xf numFmtId="0" fontId="23" fillId="28" borderId="0" xfId="47" applyFont="1" applyFill="1" applyBorder="1" applyAlignment="1" applyProtection="1">
      <alignment horizontal="center"/>
      <protection locked="0"/>
    </xf>
    <xf numFmtId="0" fontId="3" fillId="28" borderId="0" xfId="47" applyFont="1" applyFill="1" applyBorder="1" applyAlignment="1" applyProtection="1">
      <alignment horizontal="center"/>
      <protection locked="0"/>
    </xf>
    <xf numFmtId="0" fontId="7" fillId="28" borderId="0" xfId="47" applyFont="1" applyFill="1" applyBorder="1" applyAlignment="1" applyProtection="1">
      <alignment horizontal="center" wrapText="1"/>
      <protection locked="0"/>
    </xf>
    <xf numFmtId="0" fontId="7" fillId="28" borderId="0" xfId="47" applyFont="1" applyFill="1" applyBorder="1" applyAlignment="1" applyProtection="1">
      <alignment horizontal="center"/>
      <protection locked="0"/>
    </xf>
    <xf numFmtId="0" fontId="58" fillId="0" borderId="0" xfId="45" applyFont="1" applyFill="1" applyAlignment="1" applyProtection="1">
      <alignment horizontal="center" vertical="center" wrapText="1"/>
      <protection hidden="1"/>
    </xf>
    <xf numFmtId="0" fontId="58" fillId="0" borderId="0" xfId="48" applyFont="1" applyFill="1" applyAlignment="1" applyProtection="1">
      <alignment horizontal="justify"/>
      <protection hidden="1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58" fillId="0" borderId="0" xfId="48" applyFont="1" applyFill="1" applyAlignment="1" applyProtection="1">
      <alignment horizontal="center" vertical="center" wrapText="1"/>
      <protection hidden="1"/>
    </xf>
    <xf numFmtId="0" fontId="11" fillId="0" borderId="0" xfId="47" applyFont="1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11" fillId="24" borderId="0" xfId="47" applyFont="1" applyFill="1" applyAlignment="1" applyProtection="1">
      <alignment horizontal="center"/>
      <protection locked="0"/>
    </xf>
    <xf numFmtId="0" fontId="6" fillId="24" borderId="0" xfId="0" applyFont="1" applyFill="1" applyBorder="1" applyAlignment="1" applyProtection="1">
      <alignment horizontal="center" vertical="center"/>
      <protection locked="0"/>
    </xf>
    <xf numFmtId="0" fontId="10" fillId="0" borderId="49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55" fillId="0" borderId="0" xfId="47" applyFont="1" applyFill="1" applyBorder="1" applyAlignment="1" applyProtection="1">
      <alignment horizontal="center"/>
      <protection hidden="1"/>
    </xf>
    <xf numFmtId="0" fontId="10" fillId="0" borderId="0" xfId="47" applyFont="1" applyFill="1" applyAlignment="1" applyProtection="1">
      <alignment horizontal="justify"/>
      <protection hidden="1"/>
    </xf>
    <xf numFmtId="0" fontId="6" fillId="0" borderId="0" xfId="0" applyFont="1" applyFill="1" applyBorder="1" applyAlignment="1" applyProtection="1">
      <alignment horizontal="center"/>
      <protection locked="0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7" fillId="0" borderId="48" xfId="47" applyFont="1" applyFill="1" applyBorder="1" applyAlignment="1" applyProtection="1">
      <alignment horizontal="center" vertical="center" wrapText="1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0" xfId="47" applyFont="1" applyFill="1" applyBorder="1" applyAlignment="1" applyProtection="1">
      <alignment horizontal="center" vertical="center" wrapText="1"/>
      <protection locked="0"/>
    </xf>
    <xf numFmtId="0" fontId="7" fillId="0" borderId="47" xfId="47" applyFont="1" applyFill="1" applyBorder="1" applyAlignment="1" applyProtection="1">
      <alignment horizontal="center" vertical="center" wrapText="1"/>
      <protection locked="0"/>
    </xf>
    <xf numFmtId="0" fontId="7" fillId="0" borderId="0" xfId="47" applyFont="1" applyFill="1" applyBorder="1" applyAlignment="1" applyProtection="1">
      <alignment horizontal="center" vertical="center" wrapText="1"/>
      <protection locked="0"/>
    </xf>
    <xf numFmtId="0" fontId="7" fillId="0" borderId="51" xfId="47" applyFont="1" applyFill="1" applyBorder="1" applyAlignment="1" applyProtection="1">
      <alignment horizontal="center" vertical="center" wrapText="1"/>
      <protection locked="0"/>
    </xf>
    <xf numFmtId="0" fontId="7" fillId="0" borderId="52" xfId="47" applyFont="1" applyFill="1" applyBorder="1" applyAlignment="1" applyProtection="1">
      <alignment horizontal="center" vertical="center" wrapText="1"/>
      <protection locked="0"/>
    </xf>
    <xf numFmtId="0" fontId="7" fillId="0" borderId="29" xfId="47" applyFont="1" applyFill="1" applyBorder="1" applyAlignment="1" applyProtection="1">
      <alignment horizontal="center" vertical="center" wrapText="1"/>
      <protection locked="0"/>
    </xf>
    <xf numFmtId="0" fontId="7" fillId="0" borderId="53" xfId="47" applyFont="1" applyFill="1" applyBorder="1" applyAlignment="1" applyProtection="1">
      <alignment horizontal="center" vertical="center" wrapText="1"/>
      <protection locked="0"/>
    </xf>
    <xf numFmtId="0" fontId="10" fillId="0" borderId="0" xfId="47" applyFont="1" applyFill="1" applyAlignment="1" applyProtection="1">
      <alignment horizontal="right"/>
      <protection hidden="1"/>
    </xf>
    <xf numFmtId="164" fontId="64" fillId="28" borderId="6" xfId="0" applyNumberFormat="1" applyFont="1" applyFill="1" applyBorder="1" applyAlignment="1" applyProtection="1">
      <alignment horizontal="center" vertical="center"/>
      <protection locked="0"/>
    </xf>
    <xf numFmtId="164" fontId="3" fillId="28" borderId="6" xfId="47" applyNumberFormat="1" applyFont="1" applyFill="1" applyBorder="1" applyAlignment="1" applyProtection="1">
      <alignment horizontal="center" vertical="center"/>
      <protection locked="0"/>
    </xf>
    <xf numFmtId="164" fontId="4" fillId="28" borderId="6" xfId="47" applyNumberFormat="1" applyFont="1" applyFill="1" applyBorder="1" applyAlignment="1" applyProtection="1">
      <alignment horizontal="center"/>
      <protection hidden="1"/>
    </xf>
    <xf numFmtId="1" fontId="4" fillId="28" borderId="6" xfId="0" applyNumberFormat="1" applyFont="1" applyFill="1" applyBorder="1" applyAlignment="1" applyProtection="1">
      <alignment horizontal="center"/>
      <protection locked="0"/>
    </xf>
    <xf numFmtId="0" fontId="66" fillId="28" borderId="0" xfId="0" applyFont="1" applyFill="1" applyBorder="1" applyAlignment="1" applyProtection="1">
      <alignment horizontal="center" vertical="center"/>
      <protection hidden="1"/>
    </xf>
  </cellXfs>
  <cellStyles count="7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DS.HSSV THUC HỌC 2014-2015 ngay 31-10-2014" xfId="51"/>
    <cellStyle name="Note" xfId="52" builtinId="10" customBuiltin="1"/>
    <cellStyle name="Output" xfId="53" builtinId="21" customBuiltin="1"/>
    <cellStyle name="Title" xfId="54" builtinId="15" customBuiltin="1"/>
    <cellStyle name="Total" xfId="55" builtinId="25" customBuiltin="1"/>
    <cellStyle name="Warning Text" xfId="56" builtinId="11" customBuiltin="1"/>
    <cellStyle name=" [0.00]_ Att. 1- Cover" xfId="74"/>
    <cellStyle name="_ Att. 1- Cover" xfId="75"/>
    <cellStyle name="?_ Att. 1- Cover" xfId="76"/>
    <cellStyle name="똿뗦먛귟 [0.00]_PRODUCT DETAIL Q1" xfId="57"/>
    <cellStyle name="똿뗦먛귟_PRODUCT DETAIL Q1" xfId="58"/>
    <cellStyle name="믅됞 [0.00]_PRODUCT DETAIL Q1" xfId="59"/>
    <cellStyle name="믅됞_PRODUCT DETAIL Q1" xfId="60"/>
    <cellStyle name="백분율_95" xfId="61"/>
    <cellStyle name="뷭?_BOOKSHIP" xfId="62"/>
    <cellStyle name="콤마 [0]_1202" xfId="66"/>
    <cellStyle name="콤마_1202" xfId="67"/>
    <cellStyle name="통화 [0]_1202" xfId="68"/>
    <cellStyle name="통화_1202" xfId="69"/>
    <cellStyle name="표준_(정보부문)월별인원계획" xfId="70"/>
    <cellStyle name="一般_99Q3647-ALL-CAS2" xfId="63"/>
    <cellStyle name="千分位[0]_Book1" xfId="64"/>
    <cellStyle name="千分位_99Q3647-ALL-CAS2" xfId="65"/>
    <cellStyle name="貨幣 [0]_Book1" xfId="71"/>
    <cellStyle name="貨幣[0]_BRE" xfId="72"/>
    <cellStyle name="貨幣_Book1" xfId="73"/>
  </cellStyles>
  <dxfs count="14"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26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27" name="Line 2"/>
        <xdr:cNvSpPr>
          <a:spLocks noChangeShapeType="1"/>
        </xdr:cNvSpPr>
      </xdr:nvSpPr>
      <xdr:spPr bwMode="auto">
        <a:xfrm>
          <a:off x="6429375" y="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28" name="Line 3"/>
        <xdr:cNvSpPr>
          <a:spLocks noChangeShapeType="1"/>
        </xdr:cNvSpPr>
      </xdr:nvSpPr>
      <xdr:spPr bwMode="auto">
        <a:xfrm>
          <a:off x="6438900" y="1685925"/>
          <a:ext cx="752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20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20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206" name="Line 3"/>
        <xdr:cNvSpPr>
          <a:spLocks noChangeShapeType="1"/>
        </xdr:cNvSpPr>
      </xdr:nvSpPr>
      <xdr:spPr bwMode="auto">
        <a:xfrm>
          <a:off x="0" y="20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207" name="Line 4"/>
        <xdr:cNvSpPr>
          <a:spLocks noChangeShapeType="1"/>
        </xdr:cNvSpPr>
      </xdr:nvSpPr>
      <xdr:spPr bwMode="auto">
        <a:xfrm>
          <a:off x="0" y="20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1</xdr:row>
      <xdr:rowOff>257175</xdr:rowOff>
    </xdr:from>
    <xdr:to>
      <xdr:col>12</xdr:col>
      <xdr:colOff>47625</xdr:colOff>
      <xdr:row>1</xdr:row>
      <xdr:rowOff>257175</xdr:rowOff>
    </xdr:to>
    <xdr:sp macro="" textlink="">
      <xdr:nvSpPr>
        <xdr:cNvPr id="8201" name="Line 3"/>
        <xdr:cNvSpPr>
          <a:spLocks noChangeShapeType="1"/>
        </xdr:cNvSpPr>
      </xdr:nvSpPr>
      <xdr:spPr bwMode="auto">
        <a:xfrm>
          <a:off x="5029200" y="45720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</xdr:row>
      <xdr:rowOff>228600</xdr:rowOff>
    </xdr:from>
    <xdr:to>
      <xdr:col>12</xdr:col>
      <xdr:colOff>95250</xdr:colOff>
      <xdr:row>1</xdr:row>
      <xdr:rowOff>228600</xdr:rowOff>
    </xdr:to>
    <xdr:sp macro="" textlink="">
      <xdr:nvSpPr>
        <xdr:cNvPr id="11271" name="Line 1"/>
        <xdr:cNvSpPr>
          <a:spLocks noChangeShapeType="1"/>
        </xdr:cNvSpPr>
      </xdr:nvSpPr>
      <xdr:spPr bwMode="auto">
        <a:xfrm>
          <a:off x="5057775" y="42862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quat\goi3\Form%20nop%20thau\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6Q\96q2588\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3" bestFit="1" customWidth="1"/>
    <col min="2" max="2" width="41.42578125" style="23" customWidth="1"/>
    <col min="3" max="3" width="91.140625" style="23" customWidth="1"/>
    <col min="4" max="16384" width="9.140625" style="23"/>
  </cols>
  <sheetData>
    <row r="1" spans="1:3" s="7" customFormat="1" ht="26.25" thickBot="1">
      <c r="A1" s="175" t="s">
        <v>1528</v>
      </c>
      <c r="B1" s="175"/>
      <c r="C1" s="175"/>
    </row>
    <row r="2" spans="1:3" s="11" customFormat="1" ht="21" thickBot="1">
      <c r="A2" s="8" t="s">
        <v>16</v>
      </c>
      <c r="B2" s="9" t="s">
        <v>22</v>
      </c>
      <c r="C2" s="10" t="s">
        <v>23</v>
      </c>
    </row>
    <row r="3" spans="1:3" s="15" customFormat="1" ht="33.75" thickBot="1">
      <c r="A3" s="12">
        <v>1</v>
      </c>
      <c r="B3" s="13" t="s">
        <v>26</v>
      </c>
      <c r="C3" s="14" t="s">
        <v>1523</v>
      </c>
    </row>
    <row r="4" spans="1:3" s="15" customFormat="1" ht="33">
      <c r="A4" s="169">
        <v>2</v>
      </c>
      <c r="B4" s="177" t="s">
        <v>34</v>
      </c>
      <c r="C4" s="16" t="s">
        <v>1524</v>
      </c>
    </row>
    <row r="5" spans="1:3" s="15" customFormat="1" ht="18" customHeight="1">
      <c r="A5" s="176"/>
      <c r="B5" s="178"/>
      <c r="C5" s="120"/>
    </row>
    <row r="6" spans="1:3" s="15" customFormat="1" ht="16.5">
      <c r="A6" s="176"/>
      <c r="B6" s="178"/>
      <c r="C6" s="17" t="s">
        <v>1525</v>
      </c>
    </row>
    <row r="7" spans="1:3" s="15" customFormat="1" ht="16.5">
      <c r="A7" s="176"/>
      <c r="B7" s="178"/>
      <c r="C7" s="18" t="s">
        <v>24</v>
      </c>
    </row>
    <row r="8" spans="1:3" s="15" customFormat="1" ht="16.5">
      <c r="A8" s="176"/>
      <c r="B8" s="178"/>
      <c r="C8" s="19" t="s">
        <v>25</v>
      </c>
    </row>
    <row r="9" spans="1:3" s="15" customFormat="1" ht="33.75" thickBot="1">
      <c r="A9" s="176"/>
      <c r="B9" s="178"/>
      <c r="C9" s="20" t="s">
        <v>1520</v>
      </c>
    </row>
    <row r="10" spans="1:3" s="15" customFormat="1" ht="33.75" thickBot="1">
      <c r="A10" s="21">
        <v>3</v>
      </c>
      <c r="B10" s="22" t="s">
        <v>1522</v>
      </c>
      <c r="C10" s="49" t="s">
        <v>0</v>
      </c>
    </row>
    <row r="11" spans="1:3" s="15" customFormat="1" ht="53.25" customHeight="1">
      <c r="A11" s="169">
        <v>4</v>
      </c>
      <c r="B11" s="171" t="s">
        <v>1529</v>
      </c>
      <c r="C11" s="172"/>
    </row>
    <row r="12" spans="1:3" s="15" customFormat="1" ht="36" customHeight="1" thickBot="1">
      <c r="A12" s="170"/>
      <c r="B12" s="173" t="s">
        <v>35</v>
      </c>
      <c r="C12" s="174"/>
    </row>
  </sheetData>
  <sheetProtection password="CF7A" sheet="1"/>
  <mergeCells count="6">
    <mergeCell ref="A11:A12"/>
    <mergeCell ref="B11:C11"/>
    <mergeCell ref="B12:C12"/>
    <mergeCell ref="A1:C1"/>
    <mergeCell ref="A4:A9"/>
    <mergeCell ref="B4:B9"/>
  </mergeCells>
  <phoneticPr fontId="17" type="noConversion"/>
  <printOptions horizontalCentered="1" verticalCentered="1"/>
  <pageMargins left="0.25" right="0.25" top="0.5" bottom="0.5" header="0.5" footer="0.5"/>
  <pageSetup paperSize="9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83"/>
  <sheetViews>
    <sheetView zoomScale="130" workbookViewId="0">
      <pane ySplit="3" topLeftCell="A101" activePane="bottomLeft" state="frozen"/>
      <selection pane="bottomLeft" activeCell="C38" sqref="C38"/>
    </sheetView>
  </sheetViews>
  <sheetFormatPr defaultRowHeight="18.75"/>
  <cols>
    <col min="1" max="1" width="6.28515625" style="33" customWidth="1"/>
    <col min="2" max="2" width="18.5703125" style="46" customWidth="1"/>
    <col min="3" max="3" width="49.140625" style="47" bestFit="1" customWidth="1"/>
    <col min="4" max="4" width="9.28515625" style="46" customWidth="1"/>
    <col min="5" max="5" width="8.7109375" style="4" bestFit="1" customWidth="1"/>
    <col min="6" max="6" width="9.85546875" style="4" bestFit="1" customWidth="1"/>
    <col min="7" max="7" width="13.140625" style="4" hidden="1" customWidth="1"/>
    <col min="8" max="8" width="13.42578125" style="4" customWidth="1"/>
    <col min="9" max="9" width="10.140625" style="4" customWidth="1"/>
    <col min="10" max="16384" width="9.140625" style="45"/>
  </cols>
  <sheetData>
    <row r="1" spans="1:9" ht="86.25" customHeight="1" thickBot="1">
      <c r="A1" s="194" t="s">
        <v>1519</v>
      </c>
      <c r="B1" s="195"/>
      <c r="C1" s="195"/>
      <c r="D1" s="195"/>
      <c r="E1" s="195"/>
      <c r="F1" s="195"/>
      <c r="G1" s="195"/>
      <c r="H1" s="195"/>
      <c r="I1" s="195"/>
    </row>
    <row r="2" spans="1:9" ht="12.75" customHeight="1">
      <c r="A2" s="196" t="s">
        <v>8</v>
      </c>
      <c r="B2" s="198" t="s">
        <v>21</v>
      </c>
      <c r="C2" s="198" t="s">
        <v>1527</v>
      </c>
      <c r="D2" s="204" t="s">
        <v>1489</v>
      </c>
      <c r="E2" s="200" t="s">
        <v>1526</v>
      </c>
      <c r="F2" s="201"/>
      <c r="G2" s="202" t="s">
        <v>4</v>
      </c>
      <c r="H2" s="202" t="s">
        <v>5</v>
      </c>
      <c r="I2" s="206" t="s">
        <v>1521</v>
      </c>
    </row>
    <row r="3" spans="1:9" ht="33.75" customHeight="1" thickBot="1">
      <c r="A3" s="197"/>
      <c r="B3" s="199"/>
      <c r="C3" s="199"/>
      <c r="D3" s="205"/>
      <c r="E3" s="48" t="s">
        <v>3</v>
      </c>
      <c r="F3" s="48" t="s">
        <v>2</v>
      </c>
      <c r="G3" s="203"/>
      <c r="H3" s="203"/>
      <c r="I3" s="207"/>
    </row>
    <row r="4" spans="1:9">
      <c r="A4" s="182">
        <v>1</v>
      </c>
      <c r="B4" s="185" t="s">
        <v>541</v>
      </c>
      <c r="C4" s="131" t="s">
        <v>1491</v>
      </c>
      <c r="D4" s="132">
        <f t="shared" ref="D4:D64" si="0">E4+F4</f>
        <v>90</v>
      </c>
      <c r="E4" s="132">
        <v>90</v>
      </c>
      <c r="F4" s="133"/>
      <c r="G4" s="121">
        <v>1</v>
      </c>
      <c r="H4" s="121">
        <v>3</v>
      </c>
      <c r="I4" s="122">
        <f>D4/15</f>
        <v>6</v>
      </c>
    </row>
    <row r="5" spans="1:9">
      <c r="A5" s="183"/>
      <c r="B5" s="186"/>
      <c r="C5" s="102" t="s">
        <v>1490</v>
      </c>
      <c r="D5" s="37">
        <f t="shared" si="0"/>
        <v>60</v>
      </c>
      <c r="E5" s="37">
        <v>60</v>
      </c>
      <c r="F5" s="37"/>
      <c r="G5" s="63">
        <v>1</v>
      </c>
      <c r="H5" s="38">
        <v>2</v>
      </c>
      <c r="I5" s="123">
        <f t="shared" ref="I5:I10" si="1">D5/15</f>
        <v>4</v>
      </c>
    </row>
    <row r="6" spans="1:9">
      <c r="A6" s="183"/>
      <c r="B6" s="186"/>
      <c r="C6" s="102" t="s">
        <v>1492</v>
      </c>
      <c r="D6" s="37">
        <f t="shared" si="0"/>
        <v>60</v>
      </c>
      <c r="E6" s="37">
        <v>60</v>
      </c>
      <c r="F6" s="37"/>
      <c r="G6" s="63">
        <v>1</v>
      </c>
      <c r="H6" s="38">
        <v>2</v>
      </c>
      <c r="I6" s="123">
        <f t="shared" si="1"/>
        <v>4</v>
      </c>
    </row>
    <row r="7" spans="1:9">
      <c r="A7" s="183"/>
      <c r="B7" s="186"/>
      <c r="C7" s="102" t="s">
        <v>1493</v>
      </c>
      <c r="D7" s="37">
        <f t="shared" si="0"/>
        <v>60</v>
      </c>
      <c r="E7" s="37">
        <v>60</v>
      </c>
      <c r="F7" s="37"/>
      <c r="G7" s="63">
        <v>1</v>
      </c>
      <c r="H7" s="38">
        <v>2</v>
      </c>
      <c r="I7" s="123">
        <f t="shared" si="1"/>
        <v>4</v>
      </c>
    </row>
    <row r="8" spans="1:9">
      <c r="A8" s="183"/>
      <c r="B8" s="186"/>
      <c r="C8" s="102" t="s">
        <v>1494</v>
      </c>
      <c r="D8" s="37">
        <f t="shared" si="0"/>
        <v>30</v>
      </c>
      <c r="E8" s="37">
        <v>30</v>
      </c>
      <c r="F8" s="37"/>
      <c r="G8" s="63">
        <v>1</v>
      </c>
      <c r="H8" s="38">
        <v>2</v>
      </c>
      <c r="I8" s="123">
        <v>2</v>
      </c>
    </row>
    <row r="9" spans="1:9">
      <c r="A9" s="183"/>
      <c r="B9" s="186"/>
      <c r="C9" s="102" t="s">
        <v>1495</v>
      </c>
      <c r="D9" s="37">
        <f t="shared" si="0"/>
        <v>60</v>
      </c>
      <c r="E9" s="64">
        <v>60</v>
      </c>
      <c r="F9" s="37"/>
      <c r="G9" s="63">
        <v>1</v>
      </c>
      <c r="H9" s="38">
        <v>2</v>
      </c>
      <c r="I9" s="123">
        <f t="shared" si="1"/>
        <v>4</v>
      </c>
    </row>
    <row r="10" spans="1:9">
      <c r="A10" s="183"/>
      <c r="B10" s="186"/>
      <c r="C10" s="102" t="s">
        <v>1496</v>
      </c>
      <c r="D10" s="37">
        <f t="shared" si="0"/>
        <v>45</v>
      </c>
      <c r="E10" s="64">
        <v>45</v>
      </c>
      <c r="F10" s="37"/>
      <c r="G10" s="63">
        <v>1</v>
      </c>
      <c r="H10" s="38">
        <v>2</v>
      </c>
      <c r="I10" s="123">
        <f t="shared" si="1"/>
        <v>3</v>
      </c>
    </row>
    <row r="11" spans="1:9">
      <c r="A11" s="183"/>
      <c r="B11" s="186"/>
      <c r="C11" s="102" t="s">
        <v>1497</v>
      </c>
      <c r="D11" s="37">
        <f t="shared" si="0"/>
        <v>45</v>
      </c>
      <c r="E11" s="64">
        <v>45</v>
      </c>
      <c r="F11" s="64"/>
      <c r="G11" s="63">
        <v>1</v>
      </c>
      <c r="H11" s="38">
        <v>2</v>
      </c>
      <c r="I11" s="123">
        <f>D11/15</f>
        <v>3</v>
      </c>
    </row>
    <row r="12" spans="1:9" ht="19.5" thickBot="1">
      <c r="A12" s="184"/>
      <c r="B12" s="187"/>
      <c r="C12" s="109" t="s">
        <v>1498</v>
      </c>
      <c r="D12" s="56">
        <f t="shared" si="0"/>
        <v>30</v>
      </c>
      <c r="E12" s="66">
        <v>30</v>
      </c>
      <c r="F12" s="66"/>
      <c r="G12" s="70">
        <v>1</v>
      </c>
      <c r="H12" s="57">
        <v>2</v>
      </c>
      <c r="I12" s="125">
        <f>D12/15</f>
        <v>2</v>
      </c>
    </row>
    <row r="13" spans="1:9" ht="19.5" thickTop="1">
      <c r="A13" s="183">
        <v>2</v>
      </c>
      <c r="B13" s="186" t="s">
        <v>259</v>
      </c>
      <c r="C13" s="136" t="s">
        <v>1491</v>
      </c>
      <c r="D13" s="54">
        <f t="shared" si="0"/>
        <v>90</v>
      </c>
      <c r="E13" s="54">
        <v>90</v>
      </c>
      <c r="F13" s="62"/>
      <c r="G13" s="63">
        <v>1</v>
      </c>
      <c r="H13" s="63">
        <v>3</v>
      </c>
      <c r="I13" s="123">
        <f t="shared" ref="I13:I22" si="2">D13/15</f>
        <v>6</v>
      </c>
    </row>
    <row r="14" spans="1:9">
      <c r="A14" s="183"/>
      <c r="B14" s="186"/>
      <c r="C14" s="102" t="s">
        <v>1490</v>
      </c>
      <c r="D14" s="37">
        <f t="shared" si="0"/>
        <v>60</v>
      </c>
      <c r="E14" s="37">
        <v>60</v>
      </c>
      <c r="F14" s="64"/>
      <c r="G14" s="63">
        <v>1</v>
      </c>
      <c r="H14" s="38">
        <v>2</v>
      </c>
      <c r="I14" s="123">
        <f t="shared" si="2"/>
        <v>4</v>
      </c>
    </row>
    <row r="15" spans="1:9">
      <c r="A15" s="183"/>
      <c r="B15" s="186"/>
      <c r="C15" s="102" t="s">
        <v>1492</v>
      </c>
      <c r="D15" s="37">
        <f t="shared" si="0"/>
        <v>60</v>
      </c>
      <c r="E15" s="37">
        <v>60</v>
      </c>
      <c r="F15" s="37"/>
      <c r="G15" s="63">
        <v>1</v>
      </c>
      <c r="H15" s="38">
        <v>2</v>
      </c>
      <c r="I15" s="123">
        <f t="shared" si="2"/>
        <v>4</v>
      </c>
    </row>
    <row r="16" spans="1:9">
      <c r="A16" s="183"/>
      <c r="B16" s="186"/>
      <c r="C16" s="102" t="s">
        <v>1493</v>
      </c>
      <c r="D16" s="37">
        <f t="shared" si="0"/>
        <v>60</v>
      </c>
      <c r="E16" s="37">
        <v>60</v>
      </c>
      <c r="F16" s="37"/>
      <c r="G16" s="63">
        <v>1</v>
      </c>
      <c r="H16" s="38">
        <v>2</v>
      </c>
      <c r="I16" s="123">
        <f t="shared" si="2"/>
        <v>4</v>
      </c>
    </row>
    <row r="17" spans="1:9">
      <c r="A17" s="183"/>
      <c r="B17" s="188"/>
      <c r="C17" s="102" t="s">
        <v>1494</v>
      </c>
      <c r="D17" s="37">
        <f t="shared" si="0"/>
        <v>30</v>
      </c>
      <c r="E17" s="37">
        <v>30</v>
      </c>
      <c r="F17" s="64"/>
      <c r="G17" s="63">
        <v>1</v>
      </c>
      <c r="H17" s="38">
        <v>2</v>
      </c>
      <c r="I17" s="123">
        <v>2</v>
      </c>
    </row>
    <row r="18" spans="1:9">
      <c r="A18" s="183"/>
      <c r="B18" s="186"/>
      <c r="C18" s="102" t="s">
        <v>1495</v>
      </c>
      <c r="D18" s="37">
        <f t="shared" si="0"/>
        <v>60</v>
      </c>
      <c r="E18" s="64">
        <v>60</v>
      </c>
      <c r="F18" s="64"/>
      <c r="G18" s="63">
        <v>1</v>
      </c>
      <c r="H18" s="38">
        <v>2</v>
      </c>
      <c r="I18" s="123">
        <f t="shared" si="2"/>
        <v>4</v>
      </c>
    </row>
    <row r="19" spans="1:9">
      <c r="A19" s="183"/>
      <c r="B19" s="186"/>
      <c r="C19" s="102" t="s">
        <v>1499</v>
      </c>
      <c r="D19" s="37">
        <f t="shared" si="0"/>
        <v>30</v>
      </c>
      <c r="E19" s="64">
        <v>30</v>
      </c>
      <c r="F19" s="64"/>
      <c r="G19" s="63">
        <v>1</v>
      </c>
      <c r="H19" s="38">
        <v>2</v>
      </c>
      <c r="I19" s="123">
        <f t="shared" si="2"/>
        <v>2</v>
      </c>
    </row>
    <row r="20" spans="1:9">
      <c r="A20" s="183"/>
      <c r="B20" s="186"/>
      <c r="C20" s="102" t="s">
        <v>1500</v>
      </c>
      <c r="D20" s="37">
        <f t="shared" si="0"/>
        <v>45</v>
      </c>
      <c r="E20" s="64">
        <v>45</v>
      </c>
      <c r="F20" s="64"/>
      <c r="G20" s="63">
        <v>1</v>
      </c>
      <c r="H20" s="38">
        <v>2</v>
      </c>
      <c r="I20" s="123">
        <f t="shared" si="2"/>
        <v>3</v>
      </c>
    </row>
    <row r="21" spans="1:9">
      <c r="A21" s="183"/>
      <c r="B21" s="186"/>
      <c r="C21" s="102" t="s">
        <v>1501</v>
      </c>
      <c r="D21" s="37">
        <f t="shared" si="0"/>
        <v>30</v>
      </c>
      <c r="E21" s="64">
        <v>30</v>
      </c>
      <c r="F21" s="65"/>
      <c r="G21" s="63">
        <v>1</v>
      </c>
      <c r="H21" s="60">
        <v>2</v>
      </c>
      <c r="I21" s="123">
        <f t="shared" si="2"/>
        <v>2</v>
      </c>
    </row>
    <row r="22" spans="1:9" ht="19.5" thickBot="1">
      <c r="A22" s="183"/>
      <c r="B22" s="186"/>
      <c r="C22" s="109" t="s">
        <v>1502</v>
      </c>
      <c r="D22" s="56">
        <f t="shared" si="0"/>
        <v>30</v>
      </c>
      <c r="E22" s="64">
        <v>30</v>
      </c>
      <c r="F22" s="65"/>
      <c r="G22" s="63">
        <v>1</v>
      </c>
      <c r="H22" s="60">
        <v>2</v>
      </c>
      <c r="I22" s="123">
        <f t="shared" si="2"/>
        <v>2</v>
      </c>
    </row>
    <row r="23" spans="1:9" ht="19.5" hidden="1">
      <c r="A23" s="183"/>
      <c r="B23" s="186"/>
      <c r="C23" s="134"/>
      <c r="D23" s="54">
        <f t="shared" si="0"/>
        <v>0</v>
      </c>
      <c r="E23" s="65"/>
      <c r="F23" s="65"/>
      <c r="G23" s="67">
        <v>1</v>
      </c>
      <c r="H23" s="60"/>
      <c r="I23" s="55"/>
    </row>
    <row r="24" spans="1:9" ht="20.25" hidden="1" thickBot="1">
      <c r="A24" s="184"/>
      <c r="B24" s="186"/>
      <c r="C24" s="103"/>
      <c r="D24" s="56">
        <f>E24+F24</f>
        <v>0</v>
      </c>
      <c r="E24" s="66"/>
      <c r="F24" s="66"/>
      <c r="G24" s="70">
        <v>1</v>
      </c>
      <c r="H24" s="57"/>
      <c r="I24" s="58"/>
    </row>
    <row r="25" spans="1:9" ht="19.5" thickTop="1">
      <c r="A25" s="190">
        <v>3</v>
      </c>
      <c r="B25" s="189" t="s">
        <v>408</v>
      </c>
      <c r="C25" s="110" t="s">
        <v>1491</v>
      </c>
      <c r="D25" s="54">
        <f t="shared" si="0"/>
        <v>90</v>
      </c>
      <c r="E25" s="59">
        <v>90</v>
      </c>
      <c r="F25" s="68"/>
      <c r="G25" s="63">
        <v>1</v>
      </c>
      <c r="H25" s="69">
        <v>3</v>
      </c>
      <c r="I25" s="124">
        <f t="shared" ref="I25:I33" si="3">D25/15</f>
        <v>6</v>
      </c>
    </row>
    <row r="26" spans="1:9">
      <c r="A26" s="183"/>
      <c r="B26" s="186"/>
      <c r="C26" s="102" t="s">
        <v>1490</v>
      </c>
      <c r="D26" s="37">
        <f t="shared" si="0"/>
        <v>60</v>
      </c>
      <c r="E26" s="37">
        <v>60</v>
      </c>
      <c r="F26" s="64"/>
      <c r="G26" s="63">
        <v>1</v>
      </c>
      <c r="H26" s="38">
        <v>2</v>
      </c>
      <c r="I26" s="123">
        <f t="shared" si="3"/>
        <v>4</v>
      </c>
    </row>
    <row r="27" spans="1:9">
      <c r="A27" s="183"/>
      <c r="B27" s="186"/>
      <c r="C27" s="102" t="s">
        <v>1492</v>
      </c>
      <c r="D27" s="37">
        <f t="shared" si="0"/>
        <v>60</v>
      </c>
      <c r="E27" s="37">
        <v>60</v>
      </c>
      <c r="F27" s="37"/>
      <c r="G27" s="63">
        <v>1</v>
      </c>
      <c r="H27" s="38">
        <v>2</v>
      </c>
      <c r="I27" s="123">
        <f t="shared" si="3"/>
        <v>4</v>
      </c>
    </row>
    <row r="28" spans="1:9">
      <c r="A28" s="183"/>
      <c r="B28" s="186"/>
      <c r="C28" s="102" t="s">
        <v>1493</v>
      </c>
      <c r="D28" s="37">
        <f t="shared" si="0"/>
        <v>60</v>
      </c>
      <c r="E28" s="37">
        <v>60</v>
      </c>
      <c r="F28" s="37"/>
      <c r="G28" s="63">
        <v>1</v>
      </c>
      <c r="H28" s="38">
        <v>2</v>
      </c>
      <c r="I28" s="123">
        <f t="shared" si="3"/>
        <v>4</v>
      </c>
    </row>
    <row r="29" spans="1:9">
      <c r="A29" s="183"/>
      <c r="B29" s="186"/>
      <c r="C29" s="102" t="s">
        <v>1494</v>
      </c>
      <c r="D29" s="37">
        <f t="shared" si="0"/>
        <v>30</v>
      </c>
      <c r="E29" s="37">
        <v>30</v>
      </c>
      <c r="F29" s="64"/>
      <c r="G29" s="63">
        <v>1</v>
      </c>
      <c r="H29" s="38">
        <v>2</v>
      </c>
      <c r="I29" s="123">
        <v>2</v>
      </c>
    </row>
    <row r="30" spans="1:9">
      <c r="A30" s="183"/>
      <c r="B30" s="186"/>
      <c r="C30" s="102" t="s">
        <v>1495</v>
      </c>
      <c r="D30" s="37">
        <f t="shared" si="0"/>
        <v>60</v>
      </c>
      <c r="E30" s="64">
        <v>60</v>
      </c>
      <c r="F30" s="64"/>
      <c r="G30" s="63">
        <v>1</v>
      </c>
      <c r="H30" s="38">
        <v>2</v>
      </c>
      <c r="I30" s="123">
        <f t="shared" si="3"/>
        <v>4</v>
      </c>
    </row>
    <row r="31" spans="1:9">
      <c r="A31" s="183"/>
      <c r="B31" s="186"/>
      <c r="C31" s="102" t="s">
        <v>1503</v>
      </c>
      <c r="D31" s="37">
        <f t="shared" si="0"/>
        <v>30</v>
      </c>
      <c r="E31" s="64">
        <v>30</v>
      </c>
      <c r="F31" s="37"/>
      <c r="G31" s="63">
        <v>1</v>
      </c>
      <c r="H31" s="38">
        <v>2</v>
      </c>
      <c r="I31" s="123">
        <f t="shared" si="3"/>
        <v>2</v>
      </c>
    </row>
    <row r="32" spans="1:9">
      <c r="A32" s="183"/>
      <c r="B32" s="186"/>
      <c r="C32" s="102" t="s">
        <v>1504</v>
      </c>
      <c r="D32" s="37">
        <f t="shared" si="0"/>
        <v>45</v>
      </c>
      <c r="E32" s="64">
        <v>45</v>
      </c>
      <c r="F32" s="37"/>
      <c r="G32" s="63">
        <v>1</v>
      </c>
      <c r="H32" s="38">
        <v>2</v>
      </c>
      <c r="I32" s="123">
        <f t="shared" si="3"/>
        <v>3</v>
      </c>
    </row>
    <row r="33" spans="1:9" ht="19.5" thickBot="1">
      <c r="A33" s="183"/>
      <c r="B33" s="186"/>
      <c r="C33" s="109" t="s">
        <v>1505</v>
      </c>
      <c r="D33" s="37">
        <f t="shared" si="0"/>
        <v>45</v>
      </c>
      <c r="E33" s="64">
        <v>45</v>
      </c>
      <c r="F33" s="37"/>
      <c r="G33" s="63">
        <v>1</v>
      </c>
      <c r="H33" s="38">
        <v>2</v>
      </c>
      <c r="I33" s="123">
        <f t="shared" si="3"/>
        <v>3</v>
      </c>
    </row>
    <row r="34" spans="1:9" ht="20.25" hidden="1" thickBot="1">
      <c r="A34" s="184"/>
      <c r="B34" s="187"/>
      <c r="C34" s="135"/>
      <c r="D34" s="39">
        <f t="shared" si="0"/>
        <v>0</v>
      </c>
      <c r="E34" s="61"/>
      <c r="F34" s="71"/>
      <c r="G34" s="57">
        <v>1</v>
      </c>
      <c r="H34" s="57"/>
      <c r="I34" s="58"/>
    </row>
    <row r="35" spans="1:9" ht="19.5" thickTop="1">
      <c r="A35" s="190">
        <v>4</v>
      </c>
      <c r="B35" s="189" t="s">
        <v>1506</v>
      </c>
      <c r="C35" s="102" t="s">
        <v>1491</v>
      </c>
      <c r="D35" s="59">
        <f t="shared" si="0"/>
        <v>90</v>
      </c>
      <c r="E35" s="59">
        <v>90</v>
      </c>
      <c r="F35" s="68"/>
      <c r="G35" s="63">
        <v>1</v>
      </c>
      <c r="H35" s="69">
        <v>3</v>
      </c>
      <c r="I35" s="124">
        <f t="shared" ref="I35:I71" si="4">D35/15</f>
        <v>6</v>
      </c>
    </row>
    <row r="36" spans="1:9">
      <c r="A36" s="183"/>
      <c r="B36" s="186"/>
      <c r="C36" s="102" t="s">
        <v>1490</v>
      </c>
      <c r="D36" s="37">
        <f t="shared" si="0"/>
        <v>60</v>
      </c>
      <c r="E36" s="37">
        <v>60</v>
      </c>
      <c r="F36" s="64"/>
      <c r="G36" s="63">
        <v>1</v>
      </c>
      <c r="H36" s="38">
        <v>2</v>
      </c>
      <c r="I36" s="123">
        <f t="shared" si="4"/>
        <v>4</v>
      </c>
    </row>
    <row r="37" spans="1:9">
      <c r="A37" s="183"/>
      <c r="B37" s="186"/>
      <c r="C37" s="102" t="s">
        <v>1492</v>
      </c>
      <c r="D37" s="37">
        <f t="shared" si="0"/>
        <v>60</v>
      </c>
      <c r="E37" s="37">
        <v>60</v>
      </c>
      <c r="F37" s="37"/>
      <c r="G37" s="63">
        <v>1</v>
      </c>
      <c r="H37" s="38">
        <v>2</v>
      </c>
      <c r="I37" s="123">
        <f t="shared" si="4"/>
        <v>4</v>
      </c>
    </row>
    <row r="38" spans="1:9">
      <c r="A38" s="183"/>
      <c r="B38" s="186"/>
      <c r="C38" s="102" t="s">
        <v>1493</v>
      </c>
      <c r="D38" s="37">
        <f t="shared" si="0"/>
        <v>60</v>
      </c>
      <c r="E38" s="37">
        <v>60</v>
      </c>
      <c r="F38" s="37"/>
      <c r="G38" s="63">
        <v>1</v>
      </c>
      <c r="H38" s="38">
        <v>2</v>
      </c>
      <c r="I38" s="123">
        <f t="shared" si="4"/>
        <v>4</v>
      </c>
    </row>
    <row r="39" spans="1:9">
      <c r="A39" s="183"/>
      <c r="B39" s="186"/>
      <c r="C39" s="102" t="s">
        <v>1494</v>
      </c>
      <c r="D39" s="37">
        <f t="shared" si="0"/>
        <v>30</v>
      </c>
      <c r="E39" s="37">
        <v>30</v>
      </c>
      <c r="F39" s="64"/>
      <c r="G39" s="63">
        <v>1</v>
      </c>
      <c r="H39" s="38">
        <v>2</v>
      </c>
      <c r="I39" s="123">
        <v>2</v>
      </c>
    </row>
    <row r="40" spans="1:9">
      <c r="A40" s="183"/>
      <c r="B40" s="186"/>
      <c r="C40" s="102" t="s">
        <v>1495</v>
      </c>
      <c r="D40" s="37">
        <f t="shared" si="0"/>
        <v>60</v>
      </c>
      <c r="E40" s="64">
        <v>60</v>
      </c>
      <c r="F40" s="64"/>
      <c r="G40" s="63">
        <v>1</v>
      </c>
      <c r="H40" s="38">
        <v>2</v>
      </c>
      <c r="I40" s="123">
        <f t="shared" si="4"/>
        <v>4</v>
      </c>
    </row>
    <row r="41" spans="1:9">
      <c r="A41" s="183"/>
      <c r="B41" s="186"/>
      <c r="C41" s="102" t="s">
        <v>1507</v>
      </c>
      <c r="D41" s="37">
        <f t="shared" si="0"/>
        <v>30</v>
      </c>
      <c r="E41" s="64">
        <v>30</v>
      </c>
      <c r="F41" s="64"/>
      <c r="G41" s="63">
        <v>1</v>
      </c>
      <c r="H41" s="38">
        <v>2</v>
      </c>
      <c r="I41" s="123">
        <f t="shared" si="4"/>
        <v>2</v>
      </c>
    </row>
    <row r="42" spans="1:9">
      <c r="A42" s="183"/>
      <c r="B42" s="186"/>
      <c r="C42" s="102" t="s">
        <v>1508</v>
      </c>
      <c r="D42" s="37">
        <f t="shared" si="0"/>
        <v>30</v>
      </c>
      <c r="E42" s="64">
        <v>30</v>
      </c>
      <c r="F42" s="64"/>
      <c r="G42" s="63">
        <v>1</v>
      </c>
      <c r="H42" s="38">
        <v>2</v>
      </c>
      <c r="I42" s="123">
        <f t="shared" si="4"/>
        <v>2</v>
      </c>
    </row>
    <row r="43" spans="1:9">
      <c r="A43" s="183"/>
      <c r="B43" s="186"/>
      <c r="C43" s="102" t="s">
        <v>1502</v>
      </c>
      <c r="D43" s="37">
        <f>E43+F43</f>
        <v>30</v>
      </c>
      <c r="E43" s="64">
        <v>30</v>
      </c>
      <c r="F43" s="64"/>
      <c r="G43" s="38">
        <v>1</v>
      </c>
      <c r="H43" s="38">
        <v>2</v>
      </c>
      <c r="I43" s="123">
        <f t="shared" si="4"/>
        <v>2</v>
      </c>
    </row>
    <row r="44" spans="1:9" ht="19.5" thickBot="1">
      <c r="A44" s="184"/>
      <c r="B44" s="187"/>
      <c r="C44" s="104" t="s">
        <v>1498</v>
      </c>
      <c r="D44" s="56">
        <f t="shared" si="0"/>
        <v>30</v>
      </c>
      <c r="E44" s="72">
        <v>30</v>
      </c>
      <c r="F44" s="72"/>
      <c r="G44" s="67">
        <v>1</v>
      </c>
      <c r="H44" s="70">
        <v>2</v>
      </c>
      <c r="I44" s="125">
        <f t="shared" si="4"/>
        <v>2</v>
      </c>
    </row>
    <row r="45" spans="1:9" ht="19.5" thickTop="1">
      <c r="A45" s="190">
        <v>5</v>
      </c>
      <c r="B45" s="189" t="s">
        <v>58</v>
      </c>
      <c r="C45" s="102" t="s">
        <v>1491</v>
      </c>
      <c r="D45" s="54">
        <f t="shared" si="0"/>
        <v>90</v>
      </c>
      <c r="E45" s="59">
        <v>90</v>
      </c>
      <c r="F45" s="68"/>
      <c r="G45" s="69">
        <v>1</v>
      </c>
      <c r="H45" s="69">
        <v>3</v>
      </c>
      <c r="I45" s="124">
        <f t="shared" si="4"/>
        <v>6</v>
      </c>
    </row>
    <row r="46" spans="1:9">
      <c r="A46" s="183"/>
      <c r="B46" s="186"/>
      <c r="C46" s="102" t="s">
        <v>1490</v>
      </c>
      <c r="D46" s="37">
        <f t="shared" si="0"/>
        <v>60</v>
      </c>
      <c r="E46" s="37">
        <v>60</v>
      </c>
      <c r="F46" s="64"/>
      <c r="G46" s="63">
        <v>1</v>
      </c>
      <c r="H46" s="38">
        <v>2</v>
      </c>
      <c r="I46" s="123">
        <f t="shared" si="4"/>
        <v>4</v>
      </c>
    </row>
    <row r="47" spans="1:9">
      <c r="A47" s="183"/>
      <c r="B47" s="186"/>
      <c r="C47" s="102" t="s">
        <v>1492</v>
      </c>
      <c r="D47" s="37">
        <f t="shared" si="0"/>
        <v>60</v>
      </c>
      <c r="E47" s="37">
        <v>60</v>
      </c>
      <c r="F47" s="37"/>
      <c r="G47" s="63">
        <v>1</v>
      </c>
      <c r="H47" s="38">
        <v>2</v>
      </c>
      <c r="I47" s="123">
        <f t="shared" si="4"/>
        <v>4</v>
      </c>
    </row>
    <row r="48" spans="1:9">
      <c r="A48" s="183"/>
      <c r="B48" s="186"/>
      <c r="C48" s="102" t="s">
        <v>1493</v>
      </c>
      <c r="D48" s="37">
        <f t="shared" si="0"/>
        <v>60</v>
      </c>
      <c r="E48" s="37">
        <v>60</v>
      </c>
      <c r="F48" s="37"/>
      <c r="G48" s="63">
        <v>1</v>
      </c>
      <c r="H48" s="38">
        <v>2</v>
      </c>
      <c r="I48" s="123">
        <f t="shared" si="4"/>
        <v>4</v>
      </c>
    </row>
    <row r="49" spans="1:9">
      <c r="A49" s="183"/>
      <c r="B49" s="186"/>
      <c r="C49" s="102" t="s">
        <v>1494</v>
      </c>
      <c r="D49" s="37">
        <f t="shared" si="0"/>
        <v>30</v>
      </c>
      <c r="E49" s="37">
        <v>30</v>
      </c>
      <c r="F49" s="64"/>
      <c r="G49" s="63">
        <v>1</v>
      </c>
      <c r="H49" s="38">
        <v>2</v>
      </c>
      <c r="I49" s="123">
        <v>2</v>
      </c>
    </row>
    <row r="50" spans="1:9">
      <c r="A50" s="183"/>
      <c r="B50" s="186"/>
      <c r="C50" s="102" t="s">
        <v>1495</v>
      </c>
      <c r="D50" s="37">
        <f t="shared" si="0"/>
        <v>60</v>
      </c>
      <c r="E50" s="64">
        <v>60</v>
      </c>
      <c r="F50" s="64"/>
      <c r="G50" s="63">
        <v>1</v>
      </c>
      <c r="H50" s="38">
        <v>2</v>
      </c>
      <c r="I50" s="123">
        <f t="shared" si="4"/>
        <v>4</v>
      </c>
    </row>
    <row r="51" spans="1:9">
      <c r="A51" s="183"/>
      <c r="B51" s="186"/>
      <c r="C51" s="102" t="s">
        <v>1509</v>
      </c>
      <c r="D51" s="37">
        <f t="shared" si="0"/>
        <v>60</v>
      </c>
      <c r="E51" s="39">
        <v>60</v>
      </c>
      <c r="F51" s="37"/>
      <c r="G51" s="63">
        <v>1</v>
      </c>
      <c r="H51" s="38">
        <v>3</v>
      </c>
      <c r="I51" s="123">
        <f t="shared" si="4"/>
        <v>4</v>
      </c>
    </row>
    <row r="52" spans="1:9">
      <c r="A52" s="183"/>
      <c r="B52" s="186"/>
      <c r="C52" s="105" t="s">
        <v>1510</v>
      </c>
      <c r="D52" s="37">
        <f t="shared" si="0"/>
        <v>45</v>
      </c>
      <c r="E52" s="37">
        <v>45</v>
      </c>
      <c r="F52" s="37"/>
      <c r="G52" s="63">
        <v>1</v>
      </c>
      <c r="H52" s="60">
        <v>2</v>
      </c>
      <c r="I52" s="123">
        <f t="shared" si="4"/>
        <v>3</v>
      </c>
    </row>
    <row r="53" spans="1:9" ht="19.5" thickBot="1">
      <c r="A53" s="184"/>
      <c r="B53" s="187"/>
      <c r="C53" s="106" t="s">
        <v>1511</v>
      </c>
      <c r="D53" s="56">
        <f t="shared" si="0"/>
        <v>30</v>
      </c>
      <c r="E53" s="66">
        <v>30</v>
      </c>
      <c r="F53" s="39"/>
      <c r="G53" s="57">
        <v>1</v>
      </c>
      <c r="H53" s="57">
        <v>2</v>
      </c>
      <c r="I53" s="125">
        <f t="shared" si="4"/>
        <v>2</v>
      </c>
    </row>
    <row r="54" spans="1:9" ht="19.5" thickTop="1">
      <c r="A54" s="183">
        <v>6</v>
      </c>
      <c r="B54" s="189" t="s">
        <v>1517</v>
      </c>
      <c r="C54" s="107" t="s">
        <v>1491</v>
      </c>
      <c r="D54" s="59">
        <f t="shared" si="0"/>
        <v>90</v>
      </c>
      <c r="E54" s="59">
        <v>90</v>
      </c>
      <c r="F54" s="68"/>
      <c r="G54" s="63">
        <v>1</v>
      </c>
      <c r="H54" s="69">
        <v>3</v>
      </c>
      <c r="I54" s="124">
        <f t="shared" si="4"/>
        <v>6</v>
      </c>
    </row>
    <row r="55" spans="1:9">
      <c r="A55" s="183"/>
      <c r="B55" s="186"/>
      <c r="C55" s="102" t="s">
        <v>1490</v>
      </c>
      <c r="D55" s="37">
        <f t="shared" si="0"/>
        <v>60</v>
      </c>
      <c r="E55" s="37">
        <v>60</v>
      </c>
      <c r="F55" s="64"/>
      <c r="G55" s="63">
        <v>1</v>
      </c>
      <c r="H55" s="38">
        <v>2</v>
      </c>
      <c r="I55" s="123">
        <f t="shared" si="4"/>
        <v>4</v>
      </c>
    </row>
    <row r="56" spans="1:9">
      <c r="A56" s="183"/>
      <c r="B56" s="186"/>
      <c r="C56" s="102" t="s">
        <v>1492</v>
      </c>
      <c r="D56" s="37">
        <f t="shared" si="0"/>
        <v>60</v>
      </c>
      <c r="E56" s="37">
        <v>60</v>
      </c>
      <c r="F56" s="37"/>
      <c r="G56" s="63">
        <v>1</v>
      </c>
      <c r="H56" s="38">
        <v>2</v>
      </c>
      <c r="I56" s="123">
        <f t="shared" si="4"/>
        <v>4</v>
      </c>
    </row>
    <row r="57" spans="1:9">
      <c r="A57" s="183"/>
      <c r="B57" s="186"/>
      <c r="C57" s="102" t="s">
        <v>1493</v>
      </c>
      <c r="D57" s="37">
        <f t="shared" si="0"/>
        <v>60</v>
      </c>
      <c r="E57" s="37">
        <v>60</v>
      </c>
      <c r="F57" s="37"/>
      <c r="G57" s="63">
        <v>1</v>
      </c>
      <c r="H57" s="38">
        <v>2</v>
      </c>
      <c r="I57" s="123">
        <f t="shared" si="4"/>
        <v>4</v>
      </c>
    </row>
    <row r="58" spans="1:9">
      <c r="A58" s="183"/>
      <c r="B58" s="186"/>
      <c r="C58" s="102" t="s">
        <v>1494</v>
      </c>
      <c r="D58" s="37">
        <f t="shared" si="0"/>
        <v>30</v>
      </c>
      <c r="E58" s="37">
        <v>30</v>
      </c>
      <c r="F58" s="64"/>
      <c r="G58" s="63">
        <v>1</v>
      </c>
      <c r="H58" s="38">
        <v>2</v>
      </c>
      <c r="I58" s="123">
        <v>2</v>
      </c>
    </row>
    <row r="59" spans="1:9">
      <c r="A59" s="183"/>
      <c r="B59" s="186"/>
      <c r="C59" s="102" t="s">
        <v>1495</v>
      </c>
      <c r="D59" s="37">
        <f t="shared" si="0"/>
        <v>60</v>
      </c>
      <c r="E59" s="64">
        <v>60</v>
      </c>
      <c r="F59" s="64"/>
      <c r="G59" s="63">
        <v>1</v>
      </c>
      <c r="H59" s="38">
        <v>2</v>
      </c>
      <c r="I59" s="123">
        <f t="shared" si="4"/>
        <v>4</v>
      </c>
    </row>
    <row r="60" spans="1:9">
      <c r="A60" s="183"/>
      <c r="B60" s="186"/>
      <c r="C60" s="102" t="s">
        <v>1498</v>
      </c>
      <c r="D60" s="37">
        <f t="shared" si="0"/>
        <v>30</v>
      </c>
      <c r="E60" s="37">
        <v>30</v>
      </c>
      <c r="F60" s="37"/>
      <c r="G60" s="63">
        <v>1</v>
      </c>
      <c r="H60" s="38">
        <v>2</v>
      </c>
      <c r="I60" s="123">
        <f t="shared" si="4"/>
        <v>2</v>
      </c>
    </row>
    <row r="61" spans="1:9">
      <c r="A61" s="183"/>
      <c r="B61" s="186"/>
      <c r="C61" s="102" t="s">
        <v>1503</v>
      </c>
      <c r="D61" s="37">
        <f t="shared" si="0"/>
        <v>30</v>
      </c>
      <c r="E61" s="37">
        <v>30</v>
      </c>
      <c r="F61" s="37"/>
      <c r="G61" s="63">
        <v>1</v>
      </c>
      <c r="H61" s="38">
        <v>2</v>
      </c>
      <c r="I61" s="123">
        <f t="shared" si="4"/>
        <v>2</v>
      </c>
    </row>
    <row r="62" spans="1:9">
      <c r="A62" s="183"/>
      <c r="B62" s="186"/>
      <c r="C62" s="108" t="s">
        <v>1512</v>
      </c>
      <c r="D62" s="37">
        <f t="shared" si="0"/>
        <v>50</v>
      </c>
      <c r="E62" s="39">
        <v>50</v>
      </c>
      <c r="F62" s="39"/>
      <c r="G62" s="67"/>
      <c r="H62" s="60">
        <v>3</v>
      </c>
      <c r="I62" s="123">
        <f>D62/15</f>
        <v>3.3333333333333335</v>
      </c>
    </row>
    <row r="63" spans="1:9" ht="19.5" thickBot="1">
      <c r="A63" s="184"/>
      <c r="B63" s="187"/>
      <c r="C63" s="109" t="s">
        <v>1504</v>
      </c>
      <c r="D63" s="56">
        <f t="shared" si="0"/>
        <v>30</v>
      </c>
      <c r="E63" s="56">
        <v>30</v>
      </c>
      <c r="F63" s="56"/>
      <c r="G63" s="70">
        <v>1</v>
      </c>
      <c r="H63" s="57">
        <v>2</v>
      </c>
      <c r="I63" s="125">
        <f t="shared" si="4"/>
        <v>2</v>
      </c>
    </row>
    <row r="64" spans="1:9" ht="19.5" thickTop="1">
      <c r="A64" s="179">
        <v>7</v>
      </c>
      <c r="B64" s="191" t="s">
        <v>1516</v>
      </c>
      <c r="C64" s="107" t="s">
        <v>1491</v>
      </c>
      <c r="D64" s="59">
        <f t="shared" si="0"/>
        <v>90</v>
      </c>
      <c r="E64" s="59">
        <v>90</v>
      </c>
      <c r="F64" s="59"/>
      <c r="G64" s="68">
        <v>45</v>
      </c>
      <c r="H64" s="69">
        <v>3</v>
      </c>
      <c r="I64" s="126">
        <f t="shared" si="4"/>
        <v>6</v>
      </c>
    </row>
    <row r="65" spans="1:9">
      <c r="A65" s="180"/>
      <c r="B65" s="192"/>
      <c r="C65" s="102" t="s">
        <v>1490</v>
      </c>
      <c r="D65" s="37">
        <f t="shared" ref="D65:D71" si="5">E65+F65</f>
        <v>60</v>
      </c>
      <c r="E65" s="37">
        <v>60</v>
      </c>
      <c r="F65" s="64"/>
      <c r="G65" s="64">
        <v>27</v>
      </c>
      <c r="H65" s="38">
        <v>2</v>
      </c>
      <c r="I65" s="127">
        <f t="shared" si="4"/>
        <v>4</v>
      </c>
    </row>
    <row r="66" spans="1:9">
      <c r="A66" s="180"/>
      <c r="B66" s="192"/>
      <c r="C66" s="102" t="s">
        <v>1492</v>
      </c>
      <c r="D66" s="37">
        <f t="shared" si="5"/>
        <v>60</v>
      </c>
      <c r="E66" s="37">
        <v>60</v>
      </c>
      <c r="F66" s="37"/>
      <c r="G66" s="37">
        <v>26</v>
      </c>
      <c r="H66" s="38">
        <v>2</v>
      </c>
      <c r="I66" s="128">
        <f t="shared" si="4"/>
        <v>4</v>
      </c>
    </row>
    <row r="67" spans="1:9">
      <c r="A67" s="180"/>
      <c r="B67" s="192"/>
      <c r="C67" s="102" t="s">
        <v>1493</v>
      </c>
      <c r="D67" s="37">
        <f t="shared" si="5"/>
        <v>60</v>
      </c>
      <c r="E67" s="37">
        <v>60</v>
      </c>
      <c r="F67" s="37"/>
      <c r="G67" s="37">
        <v>14</v>
      </c>
      <c r="H67" s="38">
        <v>2</v>
      </c>
      <c r="I67" s="128">
        <f t="shared" si="4"/>
        <v>4</v>
      </c>
    </row>
    <row r="68" spans="1:9">
      <c r="A68" s="180"/>
      <c r="B68" s="192"/>
      <c r="C68" s="102" t="s">
        <v>1494</v>
      </c>
      <c r="D68" s="37">
        <f t="shared" si="5"/>
        <v>30</v>
      </c>
      <c r="E68" s="37">
        <v>30</v>
      </c>
      <c r="F68" s="64"/>
      <c r="G68" s="64">
        <v>27</v>
      </c>
      <c r="H68" s="38">
        <v>2</v>
      </c>
      <c r="I68" s="128">
        <v>2</v>
      </c>
    </row>
    <row r="69" spans="1:9">
      <c r="A69" s="180"/>
      <c r="B69" s="192"/>
      <c r="C69" s="102" t="s">
        <v>1495</v>
      </c>
      <c r="D69" s="37">
        <f t="shared" si="5"/>
        <v>60</v>
      </c>
      <c r="E69" s="64">
        <v>60</v>
      </c>
      <c r="F69" s="64"/>
      <c r="G69" s="64">
        <v>32</v>
      </c>
      <c r="H69" s="38">
        <v>2</v>
      </c>
      <c r="I69" s="128">
        <f t="shared" si="4"/>
        <v>4</v>
      </c>
    </row>
    <row r="70" spans="1:9">
      <c r="A70" s="180"/>
      <c r="B70" s="192"/>
      <c r="C70" s="98" t="s">
        <v>1498</v>
      </c>
      <c r="D70" s="37">
        <f t="shared" si="5"/>
        <v>30</v>
      </c>
      <c r="E70" s="99">
        <v>30</v>
      </c>
      <c r="F70" s="99"/>
      <c r="G70" s="99"/>
      <c r="H70" s="99">
        <v>2</v>
      </c>
      <c r="I70" s="128">
        <f t="shared" si="4"/>
        <v>2</v>
      </c>
    </row>
    <row r="71" spans="1:9" ht="19.5" thickBot="1">
      <c r="A71" s="180"/>
      <c r="B71" s="192"/>
      <c r="C71" s="98" t="s">
        <v>1513</v>
      </c>
      <c r="D71" s="37">
        <f t="shared" si="5"/>
        <v>75</v>
      </c>
      <c r="E71" s="99">
        <v>75</v>
      </c>
      <c r="F71" s="99"/>
      <c r="G71" s="99"/>
      <c r="H71" s="99">
        <v>3</v>
      </c>
      <c r="I71" s="128">
        <f t="shared" si="4"/>
        <v>5</v>
      </c>
    </row>
    <row r="72" spans="1:9" ht="19.5" hidden="1" thickBot="1">
      <c r="A72" s="181"/>
      <c r="B72" s="193"/>
      <c r="C72" s="100"/>
      <c r="D72" s="56"/>
      <c r="E72" s="101"/>
      <c r="F72" s="101"/>
      <c r="G72" s="101"/>
      <c r="H72" s="101"/>
      <c r="I72" s="101"/>
    </row>
    <row r="73" spans="1:9" ht="19.5" thickTop="1">
      <c r="A73" s="179">
        <v>8</v>
      </c>
      <c r="B73" s="191" t="s">
        <v>813</v>
      </c>
      <c r="C73" s="107" t="s">
        <v>1491</v>
      </c>
      <c r="D73" s="59">
        <f t="shared" ref="D73:D78" si="6">E73+F73</f>
        <v>90</v>
      </c>
      <c r="E73" s="59">
        <v>90</v>
      </c>
      <c r="F73" s="59"/>
      <c r="G73" s="129"/>
      <c r="H73" s="69">
        <v>3</v>
      </c>
      <c r="I73" s="124">
        <f t="shared" ref="I73:I82" si="7">D73/15</f>
        <v>6</v>
      </c>
    </row>
    <row r="74" spans="1:9">
      <c r="A74" s="180"/>
      <c r="B74" s="192"/>
      <c r="C74" s="102" t="s">
        <v>1490</v>
      </c>
      <c r="D74" s="37">
        <f t="shared" si="6"/>
        <v>60</v>
      </c>
      <c r="E74" s="37">
        <v>60</v>
      </c>
      <c r="F74" s="64"/>
      <c r="G74" s="99"/>
      <c r="H74" s="38">
        <v>2</v>
      </c>
      <c r="I74" s="128">
        <f t="shared" si="7"/>
        <v>4</v>
      </c>
    </row>
    <row r="75" spans="1:9">
      <c r="A75" s="180"/>
      <c r="B75" s="192"/>
      <c r="C75" s="102" t="s">
        <v>1492</v>
      </c>
      <c r="D75" s="37">
        <f t="shared" si="6"/>
        <v>60</v>
      </c>
      <c r="E75" s="37">
        <v>60</v>
      </c>
      <c r="F75" s="37"/>
      <c r="G75" s="99"/>
      <c r="H75" s="38">
        <v>2</v>
      </c>
      <c r="I75" s="128">
        <f t="shared" si="7"/>
        <v>4</v>
      </c>
    </row>
    <row r="76" spans="1:9">
      <c r="A76" s="180"/>
      <c r="B76" s="192"/>
      <c r="C76" s="102" t="s">
        <v>1493</v>
      </c>
      <c r="D76" s="37">
        <f t="shared" si="6"/>
        <v>60</v>
      </c>
      <c r="E76" s="37">
        <v>60</v>
      </c>
      <c r="F76" s="37"/>
      <c r="G76" s="99"/>
      <c r="H76" s="38">
        <v>2</v>
      </c>
      <c r="I76" s="128">
        <f t="shared" si="7"/>
        <v>4</v>
      </c>
    </row>
    <row r="77" spans="1:9">
      <c r="A77" s="180"/>
      <c r="B77" s="192"/>
      <c r="C77" s="102" t="s">
        <v>1494</v>
      </c>
      <c r="D77" s="37">
        <f t="shared" si="6"/>
        <v>30</v>
      </c>
      <c r="E77" s="37">
        <v>30</v>
      </c>
      <c r="F77" s="64"/>
      <c r="G77" s="99"/>
      <c r="H77" s="38">
        <v>2</v>
      </c>
      <c r="I77" s="128">
        <v>2</v>
      </c>
    </row>
    <row r="78" spans="1:9">
      <c r="A78" s="180"/>
      <c r="B78" s="192"/>
      <c r="C78" s="102" t="s">
        <v>1495</v>
      </c>
      <c r="D78" s="37">
        <f t="shared" si="6"/>
        <v>60</v>
      </c>
      <c r="E78" s="64">
        <v>60</v>
      </c>
      <c r="F78" s="64"/>
      <c r="G78" s="99"/>
      <c r="H78" s="38">
        <v>2</v>
      </c>
      <c r="I78" s="128">
        <f t="shared" si="7"/>
        <v>4</v>
      </c>
    </row>
    <row r="79" spans="1:9">
      <c r="A79" s="180"/>
      <c r="B79" s="192"/>
      <c r="C79" s="98" t="s">
        <v>1498</v>
      </c>
      <c r="D79" s="37">
        <f>E79+F79</f>
        <v>30</v>
      </c>
      <c r="E79" s="99">
        <v>30</v>
      </c>
      <c r="F79" s="99"/>
      <c r="G79" s="99"/>
      <c r="H79" s="99">
        <v>2</v>
      </c>
      <c r="I79" s="128">
        <f t="shared" si="7"/>
        <v>2</v>
      </c>
    </row>
    <row r="80" spans="1:9">
      <c r="A80" s="180"/>
      <c r="B80" s="192"/>
      <c r="C80" s="98" t="s">
        <v>1503</v>
      </c>
      <c r="D80" s="37">
        <f>E80+F80</f>
        <v>30</v>
      </c>
      <c r="E80" s="99">
        <v>30</v>
      </c>
      <c r="F80" s="99"/>
      <c r="G80" s="99"/>
      <c r="H80" s="99">
        <v>2</v>
      </c>
      <c r="I80" s="128">
        <f t="shared" si="7"/>
        <v>2</v>
      </c>
    </row>
    <row r="81" spans="1:9">
      <c r="A81" s="180"/>
      <c r="B81" s="192"/>
      <c r="C81" s="98" t="s">
        <v>1515</v>
      </c>
      <c r="D81" s="37">
        <f>E81+F81</f>
        <v>30</v>
      </c>
      <c r="E81" s="99">
        <v>30</v>
      </c>
      <c r="F81" s="99"/>
      <c r="G81" s="99"/>
      <c r="H81" s="99">
        <v>2</v>
      </c>
      <c r="I81" s="128">
        <f t="shared" si="7"/>
        <v>2</v>
      </c>
    </row>
    <row r="82" spans="1:9" ht="19.5" thickBot="1">
      <c r="A82" s="181"/>
      <c r="B82" s="193"/>
      <c r="C82" s="100" t="s">
        <v>1514</v>
      </c>
      <c r="D82" s="56">
        <f>E82+F82</f>
        <v>30</v>
      </c>
      <c r="E82" s="101">
        <v>30</v>
      </c>
      <c r="F82" s="101"/>
      <c r="G82" s="101"/>
      <c r="H82" s="101">
        <v>2</v>
      </c>
      <c r="I82" s="130">
        <f t="shared" si="7"/>
        <v>2</v>
      </c>
    </row>
    <row r="83" spans="1:9" ht="19.5" thickTop="1"/>
  </sheetData>
  <sheetProtection sheet="1"/>
  <mergeCells count="25">
    <mergeCell ref="A1:I1"/>
    <mergeCell ref="A2:A3"/>
    <mergeCell ref="B2:B3"/>
    <mergeCell ref="C2:C3"/>
    <mergeCell ref="E2:F2"/>
    <mergeCell ref="G2:G3"/>
    <mergeCell ref="H2:H3"/>
    <mergeCell ref="D2:D3"/>
    <mergeCell ref="I2:I3"/>
    <mergeCell ref="A73:A82"/>
    <mergeCell ref="A64:A72"/>
    <mergeCell ref="A4:A12"/>
    <mergeCell ref="B4:B12"/>
    <mergeCell ref="A13:A24"/>
    <mergeCell ref="B13:B24"/>
    <mergeCell ref="B25:B34"/>
    <mergeCell ref="A35:A44"/>
    <mergeCell ref="B35:B44"/>
    <mergeCell ref="B73:B82"/>
    <mergeCell ref="A25:A34"/>
    <mergeCell ref="B64:B72"/>
    <mergeCell ref="A45:A53"/>
    <mergeCell ref="B45:B53"/>
    <mergeCell ref="A54:A63"/>
    <mergeCell ref="B54:B63"/>
  </mergeCells>
  <phoneticPr fontId="15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 enableFormatConditionsCalculation="0">
    <tabColor indexed="42"/>
  </sheetPr>
  <dimension ref="A1:J510"/>
  <sheetViews>
    <sheetView zoomScale="160" workbookViewId="0">
      <pane ySplit="1" topLeftCell="A489" activePane="bottomLeft" state="frozen"/>
      <selection pane="bottomLeft" activeCell="B448" sqref="B448:B510"/>
    </sheetView>
  </sheetViews>
  <sheetFormatPr defaultRowHeight="15.75"/>
  <cols>
    <col min="1" max="1" width="5.140625" style="93" customWidth="1"/>
    <col min="2" max="2" width="12" style="78" customWidth="1"/>
    <col min="3" max="3" width="21.7109375" style="94" customWidth="1"/>
    <col min="4" max="4" width="7.85546875" style="95" bestFit="1" customWidth="1"/>
    <col min="5" max="5" width="15" style="93" customWidth="1"/>
    <col min="6" max="6" width="15.28515625" style="97" bestFit="1" customWidth="1"/>
    <col min="7" max="7" width="5.7109375" style="78" bestFit="1" customWidth="1"/>
    <col min="8" max="8" width="3.85546875" style="78" bestFit="1" customWidth="1"/>
    <col min="9" max="9" width="36.5703125" style="78" customWidth="1"/>
    <col min="10" max="10" width="7.5703125" style="78" bestFit="1" customWidth="1"/>
    <col min="11" max="11" width="7" style="78" bestFit="1" customWidth="1"/>
    <col min="12" max="12" width="9.7109375" style="78" bestFit="1" customWidth="1"/>
    <col min="13" max="16384" width="9.140625" style="78"/>
  </cols>
  <sheetData>
    <row r="1" spans="1:10">
      <c r="A1" s="73" t="s">
        <v>16</v>
      </c>
      <c r="B1" s="73" t="s">
        <v>7</v>
      </c>
      <c r="C1" s="74" t="s">
        <v>17</v>
      </c>
      <c r="D1" s="75" t="s">
        <v>18</v>
      </c>
      <c r="E1" s="73" t="s">
        <v>20</v>
      </c>
      <c r="F1" s="73" t="s">
        <v>19</v>
      </c>
      <c r="G1" s="76" t="s">
        <v>29</v>
      </c>
      <c r="H1" s="76" t="s">
        <v>30</v>
      </c>
      <c r="I1" s="77" t="s">
        <v>1488</v>
      </c>
      <c r="J1" s="78">
        <f>MAX(A:A)</f>
        <v>64</v>
      </c>
    </row>
    <row r="2" spans="1:10" s="84" customFormat="1" ht="20.100000000000001" hidden="1" customHeight="1">
      <c r="A2" s="79">
        <v>1</v>
      </c>
      <c r="B2" s="80" t="s">
        <v>54</v>
      </c>
      <c r="C2" s="81" t="s">
        <v>55</v>
      </c>
      <c r="D2" s="81" t="s">
        <v>56</v>
      </c>
      <c r="E2" s="80" t="s">
        <v>57</v>
      </c>
      <c r="F2" s="96" t="s">
        <v>58</v>
      </c>
      <c r="G2" s="79" t="s">
        <v>59</v>
      </c>
      <c r="H2" s="82"/>
      <c r="I2" s="83"/>
    </row>
    <row r="3" spans="1:10" s="84" customFormat="1" ht="20.100000000000001" hidden="1" customHeight="1">
      <c r="A3" s="79">
        <v>2</v>
      </c>
      <c r="B3" s="80" t="s">
        <v>60</v>
      </c>
      <c r="C3" s="81" t="s">
        <v>61</v>
      </c>
      <c r="D3" s="81" t="s">
        <v>62</v>
      </c>
      <c r="E3" s="80" t="s">
        <v>63</v>
      </c>
      <c r="F3" s="79" t="s">
        <v>58</v>
      </c>
      <c r="G3" s="79" t="s">
        <v>59</v>
      </c>
      <c r="H3" s="85"/>
      <c r="I3" s="83"/>
    </row>
    <row r="4" spans="1:10" s="84" customFormat="1" ht="20.100000000000001" hidden="1" customHeight="1">
      <c r="A4" s="79">
        <v>3</v>
      </c>
      <c r="B4" s="80" t="s">
        <v>64</v>
      </c>
      <c r="C4" s="81" t="s">
        <v>65</v>
      </c>
      <c r="D4" s="81" t="s">
        <v>66</v>
      </c>
      <c r="E4" s="80" t="s">
        <v>67</v>
      </c>
      <c r="F4" s="79" t="s">
        <v>58</v>
      </c>
      <c r="G4" s="79" t="s">
        <v>59</v>
      </c>
      <c r="H4" s="85"/>
      <c r="I4" s="83"/>
    </row>
    <row r="5" spans="1:10" s="84" customFormat="1" ht="20.100000000000001" hidden="1" customHeight="1">
      <c r="A5" s="79">
        <v>4</v>
      </c>
      <c r="B5" s="80" t="s">
        <v>68</v>
      </c>
      <c r="C5" s="81" t="s">
        <v>69</v>
      </c>
      <c r="D5" s="81" t="s">
        <v>70</v>
      </c>
      <c r="E5" s="80" t="s">
        <v>71</v>
      </c>
      <c r="F5" s="79" t="s">
        <v>58</v>
      </c>
      <c r="G5" s="79" t="s">
        <v>59</v>
      </c>
      <c r="H5" s="85"/>
      <c r="I5" s="83"/>
    </row>
    <row r="6" spans="1:10" s="84" customFormat="1" ht="20.100000000000001" hidden="1" customHeight="1">
      <c r="A6" s="79">
        <v>5</v>
      </c>
      <c r="B6" s="80" t="s">
        <v>72</v>
      </c>
      <c r="C6" s="81" t="s">
        <v>73</v>
      </c>
      <c r="D6" s="81" t="s">
        <v>70</v>
      </c>
      <c r="E6" s="80" t="s">
        <v>74</v>
      </c>
      <c r="F6" s="79" t="s">
        <v>58</v>
      </c>
      <c r="G6" s="79" t="s">
        <v>59</v>
      </c>
      <c r="H6" s="85"/>
      <c r="I6" s="83"/>
    </row>
    <row r="7" spans="1:10" s="84" customFormat="1" ht="20.100000000000001" hidden="1" customHeight="1">
      <c r="A7" s="79">
        <v>6</v>
      </c>
      <c r="B7" s="80" t="s">
        <v>75</v>
      </c>
      <c r="C7" s="81" t="s">
        <v>76</v>
      </c>
      <c r="D7" s="81" t="s">
        <v>77</v>
      </c>
      <c r="E7" s="80" t="s">
        <v>78</v>
      </c>
      <c r="F7" s="79" t="s">
        <v>58</v>
      </c>
      <c r="G7" s="79" t="s">
        <v>59</v>
      </c>
      <c r="H7" s="85"/>
      <c r="I7" s="83"/>
    </row>
    <row r="8" spans="1:10" s="84" customFormat="1" ht="20.100000000000001" hidden="1" customHeight="1">
      <c r="A8" s="79">
        <v>7</v>
      </c>
      <c r="B8" s="80" t="s">
        <v>79</v>
      </c>
      <c r="C8" s="81" t="s">
        <v>80</v>
      </c>
      <c r="D8" s="81" t="s">
        <v>77</v>
      </c>
      <c r="E8" s="80" t="s">
        <v>81</v>
      </c>
      <c r="F8" s="79" t="s">
        <v>58</v>
      </c>
      <c r="G8" s="79" t="s">
        <v>59</v>
      </c>
      <c r="H8" s="85"/>
      <c r="I8" s="83"/>
    </row>
    <row r="9" spans="1:10" s="84" customFormat="1" ht="20.100000000000001" hidden="1" customHeight="1">
      <c r="A9" s="79">
        <v>8</v>
      </c>
      <c r="B9" s="80" t="s">
        <v>82</v>
      </c>
      <c r="C9" s="81" t="s">
        <v>83</v>
      </c>
      <c r="D9" s="81" t="s">
        <v>84</v>
      </c>
      <c r="E9" s="80" t="s">
        <v>85</v>
      </c>
      <c r="F9" s="79" t="s">
        <v>58</v>
      </c>
      <c r="G9" s="79" t="s">
        <v>59</v>
      </c>
      <c r="H9" s="85"/>
      <c r="I9" s="83"/>
    </row>
    <row r="10" spans="1:10" s="84" customFormat="1" ht="20.100000000000001" hidden="1" customHeight="1">
      <c r="A10" s="79">
        <v>9</v>
      </c>
      <c r="B10" s="80" t="s">
        <v>86</v>
      </c>
      <c r="C10" s="81" t="s">
        <v>87</v>
      </c>
      <c r="D10" s="81" t="s">
        <v>88</v>
      </c>
      <c r="E10" s="80" t="s">
        <v>89</v>
      </c>
      <c r="F10" s="79" t="s">
        <v>58</v>
      </c>
      <c r="G10" s="79" t="s">
        <v>59</v>
      </c>
      <c r="H10" s="85"/>
      <c r="I10" s="83"/>
    </row>
    <row r="11" spans="1:10" s="84" customFormat="1" ht="20.100000000000001" hidden="1" customHeight="1">
      <c r="A11" s="79">
        <v>10</v>
      </c>
      <c r="B11" s="80" t="s">
        <v>90</v>
      </c>
      <c r="C11" s="81" t="s">
        <v>91</v>
      </c>
      <c r="D11" s="81" t="s">
        <v>92</v>
      </c>
      <c r="E11" s="80" t="s">
        <v>93</v>
      </c>
      <c r="F11" s="79" t="s">
        <v>58</v>
      </c>
      <c r="G11" s="79" t="s">
        <v>59</v>
      </c>
      <c r="H11" s="85"/>
      <c r="I11" s="83"/>
    </row>
    <row r="12" spans="1:10" s="84" customFormat="1" ht="20.100000000000001" hidden="1" customHeight="1">
      <c r="A12" s="79">
        <v>11</v>
      </c>
      <c r="B12" s="80" t="s">
        <v>94</v>
      </c>
      <c r="C12" s="81" t="s">
        <v>95</v>
      </c>
      <c r="D12" s="81" t="s">
        <v>96</v>
      </c>
      <c r="E12" s="80" t="s">
        <v>97</v>
      </c>
      <c r="F12" s="79" t="s">
        <v>58</v>
      </c>
      <c r="G12" s="79" t="s">
        <v>59</v>
      </c>
      <c r="H12" s="85"/>
      <c r="I12" s="83"/>
    </row>
    <row r="13" spans="1:10" s="84" customFormat="1" ht="20.100000000000001" hidden="1" customHeight="1">
      <c r="A13" s="79">
        <v>12</v>
      </c>
      <c r="B13" s="80" t="s">
        <v>98</v>
      </c>
      <c r="C13" s="81" t="s">
        <v>99</v>
      </c>
      <c r="D13" s="81" t="s">
        <v>100</v>
      </c>
      <c r="E13" s="80" t="s">
        <v>101</v>
      </c>
      <c r="F13" s="79" t="s">
        <v>58</v>
      </c>
      <c r="G13" s="79" t="s">
        <v>59</v>
      </c>
      <c r="H13" s="85"/>
      <c r="I13" s="83"/>
    </row>
    <row r="14" spans="1:10" s="84" customFormat="1" ht="20.100000000000001" hidden="1" customHeight="1">
      <c r="A14" s="79">
        <v>13</v>
      </c>
      <c r="B14" s="80" t="s">
        <v>102</v>
      </c>
      <c r="C14" s="81" t="s">
        <v>103</v>
      </c>
      <c r="D14" s="81" t="s">
        <v>100</v>
      </c>
      <c r="E14" s="80" t="s">
        <v>104</v>
      </c>
      <c r="F14" s="79" t="s">
        <v>58</v>
      </c>
      <c r="G14" s="79" t="s">
        <v>59</v>
      </c>
      <c r="H14" s="85"/>
      <c r="I14" s="83"/>
    </row>
    <row r="15" spans="1:10" s="86" customFormat="1" ht="18" hidden="1" customHeight="1">
      <c r="A15" s="79">
        <v>14</v>
      </c>
      <c r="B15" s="80" t="s">
        <v>105</v>
      </c>
      <c r="C15" s="81" t="s">
        <v>106</v>
      </c>
      <c r="D15" s="81" t="s">
        <v>107</v>
      </c>
      <c r="E15" s="80" t="s">
        <v>108</v>
      </c>
      <c r="F15" s="79" t="s">
        <v>58</v>
      </c>
      <c r="G15" s="79" t="s">
        <v>59</v>
      </c>
      <c r="H15" s="82"/>
      <c r="I15" s="83"/>
    </row>
    <row r="16" spans="1:10" s="84" customFormat="1" ht="18" hidden="1" customHeight="1">
      <c r="A16" s="79">
        <v>15</v>
      </c>
      <c r="B16" s="80" t="s">
        <v>109</v>
      </c>
      <c r="C16" s="81" t="s">
        <v>110</v>
      </c>
      <c r="D16" s="81" t="s">
        <v>111</v>
      </c>
      <c r="E16" s="80" t="s">
        <v>112</v>
      </c>
      <c r="F16" s="79" t="s">
        <v>58</v>
      </c>
      <c r="G16" s="79" t="s">
        <v>59</v>
      </c>
      <c r="H16" s="85"/>
      <c r="I16" s="83"/>
    </row>
    <row r="17" spans="1:9" s="84" customFormat="1" ht="18" hidden="1" customHeight="1">
      <c r="A17" s="79">
        <v>16</v>
      </c>
      <c r="B17" s="80" t="s">
        <v>113</v>
      </c>
      <c r="C17" s="81" t="s">
        <v>114</v>
      </c>
      <c r="D17" s="81" t="s">
        <v>115</v>
      </c>
      <c r="E17" s="80" t="s">
        <v>116</v>
      </c>
      <c r="F17" s="79" t="s">
        <v>58</v>
      </c>
      <c r="G17" s="79" t="s">
        <v>59</v>
      </c>
      <c r="H17" s="85"/>
      <c r="I17" s="83"/>
    </row>
    <row r="18" spans="1:9" s="84" customFormat="1" ht="18" hidden="1" customHeight="1">
      <c r="A18" s="79">
        <v>17</v>
      </c>
      <c r="B18" s="80" t="s">
        <v>117</v>
      </c>
      <c r="C18" s="81" t="s">
        <v>118</v>
      </c>
      <c r="D18" s="81" t="s">
        <v>115</v>
      </c>
      <c r="E18" s="80" t="s">
        <v>119</v>
      </c>
      <c r="F18" s="79" t="s">
        <v>58</v>
      </c>
      <c r="G18" s="79" t="s">
        <v>59</v>
      </c>
      <c r="H18" s="85"/>
      <c r="I18" s="83"/>
    </row>
    <row r="19" spans="1:9" s="84" customFormat="1" ht="18" hidden="1" customHeight="1">
      <c r="A19" s="79">
        <v>18</v>
      </c>
      <c r="B19" s="80" t="s">
        <v>120</v>
      </c>
      <c r="C19" s="81" t="s">
        <v>121</v>
      </c>
      <c r="D19" s="81" t="s">
        <v>122</v>
      </c>
      <c r="E19" s="80" t="s">
        <v>116</v>
      </c>
      <c r="F19" s="79" t="s">
        <v>58</v>
      </c>
      <c r="G19" s="79" t="s">
        <v>59</v>
      </c>
      <c r="H19" s="85"/>
      <c r="I19" s="83"/>
    </row>
    <row r="20" spans="1:9" s="84" customFormat="1" ht="18" hidden="1" customHeight="1">
      <c r="A20" s="79">
        <v>19</v>
      </c>
      <c r="B20" s="80" t="s">
        <v>123</v>
      </c>
      <c r="C20" s="81" t="s">
        <v>124</v>
      </c>
      <c r="D20" s="81" t="s">
        <v>125</v>
      </c>
      <c r="E20" s="80" t="s">
        <v>126</v>
      </c>
      <c r="F20" s="79" t="s">
        <v>58</v>
      </c>
      <c r="G20" s="79" t="s">
        <v>59</v>
      </c>
      <c r="H20" s="85"/>
      <c r="I20" s="83"/>
    </row>
    <row r="21" spans="1:9" s="84" customFormat="1" ht="18" hidden="1" customHeight="1">
      <c r="A21" s="79">
        <v>20</v>
      </c>
      <c r="B21" s="80" t="s">
        <v>127</v>
      </c>
      <c r="C21" s="81" t="s">
        <v>128</v>
      </c>
      <c r="D21" s="81" t="s">
        <v>129</v>
      </c>
      <c r="E21" s="80" t="s">
        <v>130</v>
      </c>
      <c r="F21" s="79" t="s">
        <v>58</v>
      </c>
      <c r="G21" s="79" t="s">
        <v>59</v>
      </c>
      <c r="H21" s="85"/>
      <c r="I21" s="83"/>
    </row>
    <row r="22" spans="1:9" s="84" customFormat="1" ht="18" hidden="1" customHeight="1">
      <c r="A22" s="79">
        <v>21</v>
      </c>
      <c r="B22" s="80" t="s">
        <v>131</v>
      </c>
      <c r="C22" s="81" t="s">
        <v>132</v>
      </c>
      <c r="D22" s="81" t="s">
        <v>133</v>
      </c>
      <c r="E22" s="80" t="s">
        <v>134</v>
      </c>
      <c r="F22" s="79" t="s">
        <v>58</v>
      </c>
      <c r="G22" s="79" t="s">
        <v>59</v>
      </c>
      <c r="H22" s="85"/>
      <c r="I22" s="83"/>
    </row>
    <row r="23" spans="1:9" s="84" customFormat="1" ht="18" hidden="1" customHeight="1">
      <c r="A23" s="79">
        <v>22</v>
      </c>
      <c r="B23" s="80" t="s">
        <v>135</v>
      </c>
      <c r="C23" s="81" t="s">
        <v>136</v>
      </c>
      <c r="D23" s="81" t="s">
        <v>137</v>
      </c>
      <c r="E23" s="80" t="s">
        <v>138</v>
      </c>
      <c r="F23" s="79" t="s">
        <v>58</v>
      </c>
      <c r="G23" s="79" t="s">
        <v>59</v>
      </c>
      <c r="H23" s="85"/>
      <c r="I23" s="83"/>
    </row>
    <row r="24" spans="1:9" s="84" customFormat="1" ht="18" hidden="1" customHeight="1">
      <c r="A24" s="79">
        <v>23</v>
      </c>
      <c r="B24" s="80" t="s">
        <v>139</v>
      </c>
      <c r="C24" s="81" t="s">
        <v>140</v>
      </c>
      <c r="D24" s="81" t="s">
        <v>141</v>
      </c>
      <c r="E24" s="80" t="s">
        <v>142</v>
      </c>
      <c r="F24" s="79" t="s">
        <v>58</v>
      </c>
      <c r="G24" s="79" t="s">
        <v>59</v>
      </c>
      <c r="H24" s="85"/>
      <c r="I24" s="83"/>
    </row>
    <row r="25" spans="1:9" s="84" customFormat="1" ht="18" hidden="1" customHeight="1">
      <c r="A25" s="79">
        <v>24</v>
      </c>
      <c r="B25" s="80" t="s">
        <v>143</v>
      </c>
      <c r="C25" s="81" t="s">
        <v>144</v>
      </c>
      <c r="D25" s="81" t="s">
        <v>145</v>
      </c>
      <c r="E25" s="80" t="s">
        <v>146</v>
      </c>
      <c r="F25" s="79" t="s">
        <v>58</v>
      </c>
      <c r="G25" s="79" t="s">
        <v>59</v>
      </c>
      <c r="H25" s="85"/>
      <c r="I25" s="83"/>
    </row>
    <row r="26" spans="1:9" s="84" customFormat="1" ht="18" hidden="1" customHeight="1">
      <c r="A26" s="79">
        <v>25</v>
      </c>
      <c r="B26" s="80" t="s">
        <v>147</v>
      </c>
      <c r="C26" s="81" t="s">
        <v>148</v>
      </c>
      <c r="D26" s="81" t="s">
        <v>149</v>
      </c>
      <c r="E26" s="80" t="s">
        <v>150</v>
      </c>
      <c r="F26" s="79" t="s">
        <v>58</v>
      </c>
      <c r="G26" s="79" t="s">
        <v>59</v>
      </c>
      <c r="H26" s="85"/>
      <c r="I26" s="83"/>
    </row>
    <row r="27" spans="1:9" s="84" customFormat="1" ht="18" hidden="1" customHeight="1">
      <c r="A27" s="79">
        <v>26</v>
      </c>
      <c r="B27" s="80" t="s">
        <v>151</v>
      </c>
      <c r="C27" s="81" t="s">
        <v>152</v>
      </c>
      <c r="D27" s="81" t="s">
        <v>153</v>
      </c>
      <c r="E27" s="80" t="s">
        <v>154</v>
      </c>
      <c r="F27" s="79" t="s">
        <v>58</v>
      </c>
      <c r="G27" s="79" t="s">
        <v>59</v>
      </c>
      <c r="H27" s="85"/>
      <c r="I27" s="83"/>
    </row>
    <row r="28" spans="1:9" s="84" customFormat="1" ht="18" hidden="1" customHeight="1">
      <c r="A28" s="79">
        <v>27</v>
      </c>
      <c r="B28" s="80" t="s">
        <v>155</v>
      </c>
      <c r="C28" s="81" t="s">
        <v>156</v>
      </c>
      <c r="D28" s="81" t="s">
        <v>153</v>
      </c>
      <c r="E28" s="80" t="s">
        <v>154</v>
      </c>
      <c r="F28" s="79" t="s">
        <v>58</v>
      </c>
      <c r="G28" s="79" t="s">
        <v>59</v>
      </c>
      <c r="H28" s="85"/>
      <c r="I28" s="83"/>
    </row>
    <row r="29" spans="1:9" s="84" customFormat="1" ht="18" hidden="1" customHeight="1">
      <c r="A29" s="79">
        <v>28</v>
      </c>
      <c r="B29" s="80" t="s">
        <v>157</v>
      </c>
      <c r="C29" s="81" t="s">
        <v>158</v>
      </c>
      <c r="D29" s="81" t="s">
        <v>153</v>
      </c>
      <c r="E29" s="80" t="s">
        <v>159</v>
      </c>
      <c r="F29" s="79" t="s">
        <v>58</v>
      </c>
      <c r="G29" s="79" t="s">
        <v>59</v>
      </c>
      <c r="H29" s="85"/>
      <c r="I29" s="83"/>
    </row>
    <row r="30" spans="1:9" s="84" customFormat="1" ht="18" hidden="1" customHeight="1">
      <c r="A30" s="79">
        <v>29</v>
      </c>
      <c r="B30" s="80" t="s">
        <v>160</v>
      </c>
      <c r="C30" s="81" t="s">
        <v>161</v>
      </c>
      <c r="D30" s="81" t="s">
        <v>162</v>
      </c>
      <c r="E30" s="80" t="s">
        <v>163</v>
      </c>
      <c r="F30" s="79" t="s">
        <v>58</v>
      </c>
      <c r="G30" s="79" t="s">
        <v>59</v>
      </c>
      <c r="H30" s="85"/>
      <c r="I30" s="83"/>
    </row>
    <row r="31" spans="1:9" s="84" customFormat="1" ht="18" hidden="1" customHeight="1">
      <c r="A31" s="79">
        <v>30</v>
      </c>
      <c r="B31" s="80" t="s">
        <v>164</v>
      </c>
      <c r="C31" s="81" t="s">
        <v>165</v>
      </c>
      <c r="D31" s="81" t="s">
        <v>166</v>
      </c>
      <c r="E31" s="80" t="s">
        <v>167</v>
      </c>
      <c r="F31" s="79" t="s">
        <v>58</v>
      </c>
      <c r="G31" s="79" t="s">
        <v>59</v>
      </c>
      <c r="H31" s="87"/>
      <c r="I31" s="88"/>
    </row>
    <row r="32" spans="1:9" s="84" customFormat="1" ht="18" hidden="1" customHeight="1">
      <c r="A32" s="79">
        <v>31</v>
      </c>
      <c r="B32" s="80" t="s">
        <v>168</v>
      </c>
      <c r="C32" s="81" t="s">
        <v>169</v>
      </c>
      <c r="D32" s="81" t="s">
        <v>170</v>
      </c>
      <c r="E32" s="80" t="s">
        <v>171</v>
      </c>
      <c r="F32" s="79" t="s">
        <v>58</v>
      </c>
      <c r="G32" s="79" t="s">
        <v>59</v>
      </c>
      <c r="H32" s="87"/>
      <c r="I32" s="89"/>
    </row>
    <row r="33" spans="1:9" s="84" customFormat="1" ht="18" hidden="1" customHeight="1">
      <c r="A33" s="79">
        <v>32</v>
      </c>
      <c r="B33" s="80" t="s">
        <v>172</v>
      </c>
      <c r="C33" s="81" t="s">
        <v>158</v>
      </c>
      <c r="D33" s="81" t="s">
        <v>173</v>
      </c>
      <c r="E33" s="80" t="s">
        <v>174</v>
      </c>
      <c r="F33" s="79" t="s">
        <v>58</v>
      </c>
      <c r="G33" s="79" t="s">
        <v>59</v>
      </c>
      <c r="H33" s="87"/>
      <c r="I33" s="89"/>
    </row>
    <row r="34" spans="1:9" s="84" customFormat="1" ht="18" hidden="1" customHeight="1">
      <c r="A34" s="79">
        <v>33</v>
      </c>
      <c r="B34" s="80" t="s">
        <v>175</v>
      </c>
      <c r="C34" s="81" t="s">
        <v>176</v>
      </c>
      <c r="D34" s="81" t="s">
        <v>173</v>
      </c>
      <c r="E34" s="80" t="s">
        <v>177</v>
      </c>
      <c r="F34" s="79" t="s">
        <v>58</v>
      </c>
      <c r="G34" s="79" t="s">
        <v>59</v>
      </c>
      <c r="H34" s="87"/>
      <c r="I34" s="89"/>
    </row>
    <row r="35" spans="1:9" s="84" customFormat="1" ht="18" hidden="1" customHeight="1">
      <c r="A35" s="79">
        <v>34</v>
      </c>
      <c r="B35" s="80" t="s">
        <v>178</v>
      </c>
      <c r="C35" s="81" t="s">
        <v>179</v>
      </c>
      <c r="D35" s="81" t="s">
        <v>180</v>
      </c>
      <c r="E35" s="80" t="s">
        <v>181</v>
      </c>
      <c r="F35" s="79" t="s">
        <v>58</v>
      </c>
      <c r="G35" s="79" t="s">
        <v>59</v>
      </c>
      <c r="H35" s="87"/>
      <c r="I35" s="89"/>
    </row>
    <row r="36" spans="1:9" s="84" customFormat="1" ht="18" hidden="1" customHeight="1">
      <c r="A36" s="79">
        <v>35</v>
      </c>
      <c r="B36" s="80" t="s">
        <v>182</v>
      </c>
      <c r="C36" s="81" t="s">
        <v>183</v>
      </c>
      <c r="D36" s="81" t="s">
        <v>184</v>
      </c>
      <c r="E36" s="80" t="s">
        <v>185</v>
      </c>
      <c r="F36" s="79" t="s">
        <v>58</v>
      </c>
      <c r="G36" s="79" t="s">
        <v>59</v>
      </c>
      <c r="H36" s="87"/>
      <c r="I36" s="89"/>
    </row>
    <row r="37" spans="1:9" s="84" customFormat="1" ht="18" hidden="1" customHeight="1">
      <c r="A37" s="79">
        <v>36</v>
      </c>
      <c r="B37" s="80" t="s">
        <v>186</v>
      </c>
      <c r="C37" s="81" t="s">
        <v>187</v>
      </c>
      <c r="D37" s="81" t="s">
        <v>184</v>
      </c>
      <c r="E37" s="80" t="s">
        <v>188</v>
      </c>
      <c r="F37" s="79" t="s">
        <v>58</v>
      </c>
      <c r="G37" s="79" t="s">
        <v>59</v>
      </c>
      <c r="H37" s="87"/>
      <c r="I37" s="89"/>
    </row>
    <row r="38" spans="1:9" s="84" customFormat="1" ht="18" hidden="1" customHeight="1">
      <c r="A38" s="79">
        <v>37</v>
      </c>
      <c r="B38" s="80" t="s">
        <v>189</v>
      </c>
      <c r="C38" s="81" t="s">
        <v>190</v>
      </c>
      <c r="D38" s="81" t="s">
        <v>191</v>
      </c>
      <c r="E38" s="80" t="s">
        <v>192</v>
      </c>
      <c r="F38" s="79" t="s">
        <v>58</v>
      </c>
      <c r="G38" s="79" t="s">
        <v>59</v>
      </c>
      <c r="H38" s="87"/>
      <c r="I38" s="89"/>
    </row>
    <row r="39" spans="1:9" s="84" customFormat="1" ht="18" hidden="1" customHeight="1">
      <c r="A39" s="79">
        <v>38</v>
      </c>
      <c r="B39" s="80" t="s">
        <v>193</v>
      </c>
      <c r="C39" s="81" t="s">
        <v>194</v>
      </c>
      <c r="D39" s="81" t="s">
        <v>195</v>
      </c>
      <c r="E39" s="80" t="s">
        <v>196</v>
      </c>
      <c r="F39" s="79" t="s">
        <v>58</v>
      </c>
      <c r="G39" s="79" t="s">
        <v>59</v>
      </c>
      <c r="H39" s="87"/>
      <c r="I39" s="89"/>
    </row>
    <row r="40" spans="1:9" s="84" customFormat="1" ht="18" hidden="1" customHeight="1">
      <c r="A40" s="79">
        <v>39</v>
      </c>
      <c r="B40" s="80" t="s">
        <v>197</v>
      </c>
      <c r="C40" s="81" t="s">
        <v>198</v>
      </c>
      <c r="D40" s="81" t="s">
        <v>199</v>
      </c>
      <c r="E40" s="80" t="s">
        <v>200</v>
      </c>
      <c r="F40" s="79" t="s">
        <v>58</v>
      </c>
      <c r="G40" s="79" t="s">
        <v>59</v>
      </c>
      <c r="H40" s="87"/>
      <c r="I40" s="89"/>
    </row>
    <row r="41" spans="1:9" s="84" customFormat="1" ht="18" hidden="1" customHeight="1">
      <c r="A41" s="79">
        <v>40</v>
      </c>
      <c r="B41" s="80" t="s">
        <v>201</v>
      </c>
      <c r="C41" s="81" t="s">
        <v>202</v>
      </c>
      <c r="D41" s="81" t="s">
        <v>203</v>
      </c>
      <c r="E41" s="80" t="s">
        <v>204</v>
      </c>
      <c r="F41" s="79" t="s">
        <v>58</v>
      </c>
      <c r="G41" s="79" t="s">
        <v>59</v>
      </c>
      <c r="H41" s="87"/>
      <c r="I41" s="89"/>
    </row>
    <row r="42" spans="1:9" s="84" customFormat="1" ht="18" hidden="1" customHeight="1">
      <c r="A42" s="79">
        <v>41</v>
      </c>
      <c r="B42" s="80" t="s">
        <v>205</v>
      </c>
      <c r="C42" s="81" t="s">
        <v>206</v>
      </c>
      <c r="D42" s="81" t="s">
        <v>207</v>
      </c>
      <c r="E42" s="80" t="s">
        <v>208</v>
      </c>
      <c r="F42" s="79" t="s">
        <v>58</v>
      </c>
      <c r="G42" s="79" t="s">
        <v>59</v>
      </c>
      <c r="H42" s="87"/>
      <c r="I42" s="89"/>
    </row>
    <row r="43" spans="1:9" s="84" customFormat="1" ht="18" hidden="1" customHeight="1">
      <c r="A43" s="79">
        <v>42</v>
      </c>
      <c r="B43" s="80" t="s">
        <v>209</v>
      </c>
      <c r="C43" s="81" t="s">
        <v>210</v>
      </c>
      <c r="D43" s="81" t="s">
        <v>211</v>
      </c>
      <c r="E43" s="80" t="s">
        <v>212</v>
      </c>
      <c r="F43" s="79" t="s">
        <v>58</v>
      </c>
      <c r="G43" s="79" t="s">
        <v>59</v>
      </c>
      <c r="H43" s="87"/>
      <c r="I43" s="89"/>
    </row>
    <row r="44" spans="1:9" s="84" customFormat="1" ht="18" hidden="1" customHeight="1">
      <c r="A44" s="79">
        <v>43</v>
      </c>
      <c r="B44" s="80" t="s">
        <v>213</v>
      </c>
      <c r="C44" s="81" t="s">
        <v>214</v>
      </c>
      <c r="D44" s="81" t="s">
        <v>211</v>
      </c>
      <c r="E44" s="80" t="s">
        <v>215</v>
      </c>
      <c r="F44" s="79" t="s">
        <v>58</v>
      </c>
      <c r="G44" s="79" t="s">
        <v>59</v>
      </c>
      <c r="H44" s="87"/>
      <c r="I44" s="89"/>
    </row>
    <row r="45" spans="1:9" s="84" customFormat="1" ht="18" hidden="1" customHeight="1">
      <c r="A45" s="79">
        <v>44</v>
      </c>
      <c r="B45" s="80" t="s">
        <v>216</v>
      </c>
      <c r="C45" s="81" t="s">
        <v>217</v>
      </c>
      <c r="D45" s="81" t="s">
        <v>218</v>
      </c>
      <c r="E45" s="80" t="s">
        <v>219</v>
      </c>
      <c r="F45" s="79" t="s">
        <v>58</v>
      </c>
      <c r="G45" s="79" t="s">
        <v>59</v>
      </c>
      <c r="H45" s="87"/>
      <c r="I45" s="89"/>
    </row>
    <row r="46" spans="1:9" s="84" customFormat="1" ht="18" hidden="1" customHeight="1">
      <c r="A46" s="79">
        <v>45</v>
      </c>
      <c r="B46" s="80" t="s">
        <v>220</v>
      </c>
      <c r="C46" s="81" t="s">
        <v>221</v>
      </c>
      <c r="D46" s="81" t="s">
        <v>222</v>
      </c>
      <c r="E46" s="80" t="s">
        <v>223</v>
      </c>
      <c r="F46" s="79" t="s">
        <v>58</v>
      </c>
      <c r="G46" s="79" t="s">
        <v>59</v>
      </c>
      <c r="H46" s="87"/>
      <c r="I46" s="89"/>
    </row>
    <row r="47" spans="1:9" s="84" customFormat="1" ht="18" hidden="1" customHeight="1">
      <c r="A47" s="79">
        <v>46</v>
      </c>
      <c r="B47" s="80" t="s">
        <v>224</v>
      </c>
      <c r="C47" s="81" t="s">
        <v>225</v>
      </c>
      <c r="D47" s="81" t="s">
        <v>226</v>
      </c>
      <c r="E47" s="80" t="s">
        <v>227</v>
      </c>
      <c r="F47" s="79" t="s">
        <v>58</v>
      </c>
      <c r="G47" s="79" t="s">
        <v>59</v>
      </c>
      <c r="H47" s="87"/>
      <c r="I47" s="89"/>
    </row>
    <row r="48" spans="1:9" s="84" customFormat="1" ht="18" hidden="1" customHeight="1">
      <c r="A48" s="79">
        <v>47</v>
      </c>
      <c r="B48" s="80" t="s">
        <v>228</v>
      </c>
      <c r="C48" s="81" t="s">
        <v>229</v>
      </c>
      <c r="D48" s="81" t="s">
        <v>226</v>
      </c>
      <c r="E48" s="80" t="s">
        <v>230</v>
      </c>
      <c r="F48" s="79" t="s">
        <v>58</v>
      </c>
      <c r="G48" s="79" t="s">
        <v>59</v>
      </c>
      <c r="H48" s="87"/>
      <c r="I48" s="89"/>
    </row>
    <row r="49" spans="1:9" s="84" customFormat="1" ht="18" hidden="1" customHeight="1">
      <c r="A49" s="79">
        <v>48</v>
      </c>
      <c r="B49" s="80" t="s">
        <v>231</v>
      </c>
      <c r="C49" s="81" t="s">
        <v>232</v>
      </c>
      <c r="D49" s="81" t="s">
        <v>233</v>
      </c>
      <c r="E49" s="80" t="s">
        <v>234</v>
      </c>
      <c r="F49" s="79" t="s">
        <v>58</v>
      </c>
      <c r="G49" s="79" t="s">
        <v>59</v>
      </c>
      <c r="H49" s="87"/>
      <c r="I49" s="89"/>
    </row>
    <row r="50" spans="1:9" s="84" customFormat="1" ht="18" hidden="1" customHeight="1">
      <c r="A50" s="79">
        <v>49</v>
      </c>
      <c r="B50" s="80" t="s">
        <v>235</v>
      </c>
      <c r="C50" s="81" t="s">
        <v>236</v>
      </c>
      <c r="D50" s="81" t="s">
        <v>237</v>
      </c>
      <c r="E50" s="80" t="s">
        <v>238</v>
      </c>
      <c r="F50" s="79" t="s">
        <v>58</v>
      </c>
      <c r="G50" s="79" t="s">
        <v>59</v>
      </c>
      <c r="H50" s="87"/>
      <c r="I50" s="89"/>
    </row>
    <row r="51" spans="1:9" s="84" customFormat="1" ht="18" hidden="1" customHeight="1">
      <c r="A51" s="79">
        <v>50</v>
      </c>
      <c r="B51" s="80" t="s">
        <v>239</v>
      </c>
      <c r="C51" s="81" t="s">
        <v>240</v>
      </c>
      <c r="D51" s="81" t="s">
        <v>241</v>
      </c>
      <c r="E51" s="80" t="s">
        <v>242</v>
      </c>
      <c r="F51" s="79" t="s">
        <v>58</v>
      </c>
      <c r="G51" s="79" t="s">
        <v>59</v>
      </c>
      <c r="H51" s="87"/>
      <c r="I51" s="89"/>
    </row>
    <row r="52" spans="1:9" s="84" customFormat="1" ht="18" hidden="1" customHeight="1">
      <c r="A52" s="79">
        <v>51</v>
      </c>
      <c r="B52" s="80" t="s">
        <v>243</v>
      </c>
      <c r="C52" s="81" t="s">
        <v>244</v>
      </c>
      <c r="D52" s="81" t="s">
        <v>245</v>
      </c>
      <c r="E52" s="80" t="s">
        <v>246</v>
      </c>
      <c r="F52" s="79" t="s">
        <v>58</v>
      </c>
      <c r="G52" s="79" t="s">
        <v>59</v>
      </c>
      <c r="H52" s="87"/>
      <c r="I52" s="89"/>
    </row>
    <row r="53" spans="1:9" s="84" customFormat="1" ht="18" hidden="1" customHeight="1">
      <c r="A53" s="79">
        <v>52</v>
      </c>
      <c r="B53" s="80" t="s">
        <v>247</v>
      </c>
      <c r="C53" s="81" t="s">
        <v>248</v>
      </c>
      <c r="D53" s="81" t="s">
        <v>249</v>
      </c>
      <c r="E53" s="80" t="s">
        <v>250</v>
      </c>
      <c r="F53" s="79" t="s">
        <v>58</v>
      </c>
      <c r="G53" s="79" t="s">
        <v>59</v>
      </c>
      <c r="H53" s="87"/>
      <c r="I53" s="89"/>
    </row>
    <row r="54" spans="1:9" s="91" customFormat="1" ht="18" hidden="1" customHeight="1">
      <c r="A54" s="79">
        <v>53</v>
      </c>
      <c r="B54" s="80" t="s">
        <v>251</v>
      </c>
      <c r="C54" s="81" t="s">
        <v>252</v>
      </c>
      <c r="D54" s="81" t="s">
        <v>253</v>
      </c>
      <c r="E54" s="80" t="s">
        <v>254</v>
      </c>
      <c r="F54" s="79" t="s">
        <v>58</v>
      </c>
      <c r="G54" s="79" t="s">
        <v>59</v>
      </c>
      <c r="H54" s="90"/>
      <c r="I54" s="89"/>
    </row>
    <row r="55" spans="1:9" s="84" customFormat="1" ht="18" hidden="1" customHeight="1">
      <c r="A55" s="79">
        <v>1</v>
      </c>
      <c r="B55" s="80" t="s">
        <v>255</v>
      </c>
      <c r="C55" s="81" t="s">
        <v>256</v>
      </c>
      <c r="D55" s="81" t="s">
        <v>257</v>
      </c>
      <c r="E55" s="80" t="s">
        <v>258</v>
      </c>
      <c r="F55" s="96" t="s">
        <v>259</v>
      </c>
      <c r="G55" s="79" t="s">
        <v>59</v>
      </c>
      <c r="H55" s="87"/>
      <c r="I55" s="89"/>
    </row>
    <row r="56" spans="1:9" s="84" customFormat="1" ht="18" hidden="1" customHeight="1">
      <c r="A56" s="79">
        <v>2</v>
      </c>
      <c r="B56" s="80" t="s">
        <v>260</v>
      </c>
      <c r="C56" s="81" t="s">
        <v>261</v>
      </c>
      <c r="D56" s="81" t="s">
        <v>257</v>
      </c>
      <c r="E56" s="80" t="s">
        <v>262</v>
      </c>
      <c r="F56" s="79" t="s">
        <v>259</v>
      </c>
      <c r="G56" s="79" t="s">
        <v>59</v>
      </c>
      <c r="H56" s="87"/>
      <c r="I56" s="89"/>
    </row>
    <row r="57" spans="1:9" s="84" customFormat="1" ht="18" hidden="1" customHeight="1">
      <c r="A57" s="79">
        <v>3</v>
      </c>
      <c r="B57" s="80" t="s">
        <v>263</v>
      </c>
      <c r="C57" s="81" t="s">
        <v>264</v>
      </c>
      <c r="D57" s="81" t="s">
        <v>66</v>
      </c>
      <c r="E57" s="80" t="s">
        <v>265</v>
      </c>
      <c r="F57" s="79" t="s">
        <v>259</v>
      </c>
      <c r="G57" s="79" t="s">
        <v>59</v>
      </c>
      <c r="H57" s="87"/>
      <c r="I57" s="89"/>
    </row>
    <row r="58" spans="1:9" s="84" customFormat="1" ht="18" hidden="1" customHeight="1">
      <c r="A58" s="79">
        <v>4</v>
      </c>
      <c r="B58" s="80" t="s">
        <v>266</v>
      </c>
      <c r="C58" s="81" t="s">
        <v>267</v>
      </c>
      <c r="D58" s="81" t="s">
        <v>66</v>
      </c>
      <c r="E58" s="80" t="s">
        <v>268</v>
      </c>
      <c r="F58" s="79" t="s">
        <v>259</v>
      </c>
      <c r="G58" s="79" t="s">
        <v>59</v>
      </c>
      <c r="H58" s="87"/>
      <c r="I58" s="89"/>
    </row>
    <row r="59" spans="1:9" s="84" customFormat="1" ht="18" hidden="1" customHeight="1">
      <c r="A59" s="79">
        <v>5</v>
      </c>
      <c r="B59" s="80" t="s">
        <v>269</v>
      </c>
      <c r="C59" s="81" t="s">
        <v>270</v>
      </c>
      <c r="D59" s="81" t="s">
        <v>70</v>
      </c>
      <c r="E59" s="80" t="s">
        <v>271</v>
      </c>
      <c r="F59" s="79" t="s">
        <v>259</v>
      </c>
      <c r="G59" s="79" t="s">
        <v>59</v>
      </c>
      <c r="H59" s="87"/>
      <c r="I59" s="89"/>
    </row>
    <row r="60" spans="1:9" s="84" customFormat="1" ht="18" hidden="1" customHeight="1">
      <c r="A60" s="79">
        <v>6</v>
      </c>
      <c r="B60" s="80" t="s">
        <v>272</v>
      </c>
      <c r="C60" s="81" t="s">
        <v>273</v>
      </c>
      <c r="D60" s="81" t="s">
        <v>77</v>
      </c>
      <c r="E60" s="80" t="s">
        <v>274</v>
      </c>
      <c r="F60" s="79" t="s">
        <v>259</v>
      </c>
      <c r="G60" s="79" t="s">
        <v>59</v>
      </c>
      <c r="H60" s="87"/>
      <c r="I60" s="89"/>
    </row>
    <row r="61" spans="1:9" s="84" customFormat="1" ht="18" hidden="1" customHeight="1">
      <c r="A61" s="79">
        <v>7</v>
      </c>
      <c r="B61" s="80" t="s">
        <v>275</v>
      </c>
      <c r="C61" s="81" t="s">
        <v>276</v>
      </c>
      <c r="D61" s="81" t="s">
        <v>77</v>
      </c>
      <c r="E61" s="80" t="s">
        <v>277</v>
      </c>
      <c r="F61" s="79" t="s">
        <v>259</v>
      </c>
      <c r="G61" s="79" t="s">
        <v>59</v>
      </c>
      <c r="H61" s="87"/>
      <c r="I61" s="89"/>
    </row>
    <row r="62" spans="1:9" s="84" customFormat="1" ht="18" hidden="1" customHeight="1">
      <c r="A62" s="79">
        <v>8</v>
      </c>
      <c r="B62" s="80" t="s">
        <v>278</v>
      </c>
      <c r="C62" s="81" t="s">
        <v>279</v>
      </c>
      <c r="D62" s="81" t="s">
        <v>280</v>
      </c>
      <c r="E62" s="80" t="s">
        <v>281</v>
      </c>
      <c r="F62" s="79" t="s">
        <v>259</v>
      </c>
      <c r="G62" s="79" t="s">
        <v>59</v>
      </c>
      <c r="H62" s="87"/>
      <c r="I62" s="89"/>
    </row>
    <row r="63" spans="1:9" s="84" customFormat="1" ht="18" hidden="1" customHeight="1">
      <c r="A63" s="79">
        <v>9</v>
      </c>
      <c r="B63" s="80" t="s">
        <v>282</v>
      </c>
      <c r="C63" s="81" t="s">
        <v>232</v>
      </c>
      <c r="D63" s="81" t="s">
        <v>280</v>
      </c>
      <c r="E63" s="80" t="s">
        <v>283</v>
      </c>
      <c r="F63" s="79" t="s">
        <v>259</v>
      </c>
      <c r="G63" s="79" t="s">
        <v>59</v>
      </c>
      <c r="H63" s="87"/>
      <c r="I63" s="89"/>
    </row>
    <row r="64" spans="1:9" s="84" customFormat="1" ht="18" hidden="1" customHeight="1">
      <c r="A64" s="79">
        <v>10</v>
      </c>
      <c r="B64" s="80" t="s">
        <v>284</v>
      </c>
      <c r="C64" s="81" t="s">
        <v>152</v>
      </c>
      <c r="D64" s="81" t="s">
        <v>92</v>
      </c>
      <c r="E64" s="80" t="s">
        <v>285</v>
      </c>
      <c r="F64" s="79" t="s">
        <v>259</v>
      </c>
      <c r="G64" s="79" t="s">
        <v>59</v>
      </c>
      <c r="H64" s="87"/>
      <c r="I64" s="89"/>
    </row>
    <row r="65" spans="1:9" s="84" customFormat="1" ht="18" hidden="1" customHeight="1">
      <c r="A65" s="79">
        <v>11</v>
      </c>
      <c r="B65" s="80" t="s">
        <v>286</v>
      </c>
      <c r="C65" s="81" t="s">
        <v>287</v>
      </c>
      <c r="D65" s="81" t="s">
        <v>288</v>
      </c>
      <c r="E65" s="80" t="s">
        <v>289</v>
      </c>
      <c r="F65" s="79" t="s">
        <v>259</v>
      </c>
      <c r="G65" s="79" t="s">
        <v>59</v>
      </c>
      <c r="H65" s="87"/>
      <c r="I65" s="89"/>
    </row>
    <row r="66" spans="1:9" s="84" customFormat="1" ht="18" hidden="1" customHeight="1">
      <c r="A66" s="79">
        <v>12</v>
      </c>
      <c r="B66" s="80" t="s">
        <v>290</v>
      </c>
      <c r="C66" s="81" t="s">
        <v>232</v>
      </c>
      <c r="D66" s="81" t="s">
        <v>96</v>
      </c>
      <c r="E66" s="80" t="s">
        <v>291</v>
      </c>
      <c r="F66" s="79" t="s">
        <v>259</v>
      </c>
      <c r="G66" s="79" t="s">
        <v>59</v>
      </c>
      <c r="H66" s="87"/>
      <c r="I66" s="89"/>
    </row>
    <row r="67" spans="1:9" s="84" customFormat="1" ht="18" hidden="1" customHeight="1">
      <c r="A67" s="79">
        <v>13</v>
      </c>
      <c r="B67" s="80" t="s">
        <v>292</v>
      </c>
      <c r="C67" s="81" t="s">
        <v>293</v>
      </c>
      <c r="D67" s="81" t="s">
        <v>294</v>
      </c>
      <c r="E67" s="80" t="s">
        <v>295</v>
      </c>
      <c r="F67" s="79" t="s">
        <v>259</v>
      </c>
      <c r="G67" s="79" t="s">
        <v>59</v>
      </c>
      <c r="H67" s="87"/>
      <c r="I67" s="89"/>
    </row>
    <row r="68" spans="1:9" s="91" customFormat="1" ht="18" hidden="1" customHeight="1">
      <c r="A68" s="79">
        <v>14</v>
      </c>
      <c r="B68" s="80" t="s">
        <v>296</v>
      </c>
      <c r="C68" s="81" t="s">
        <v>297</v>
      </c>
      <c r="D68" s="81" t="s">
        <v>298</v>
      </c>
      <c r="E68" s="80" t="s">
        <v>299</v>
      </c>
      <c r="F68" s="79" t="s">
        <v>259</v>
      </c>
      <c r="G68" s="79" t="s">
        <v>59</v>
      </c>
      <c r="H68" s="90"/>
      <c r="I68" s="89"/>
    </row>
    <row r="69" spans="1:9" s="84" customFormat="1" ht="18" hidden="1" customHeight="1">
      <c r="A69" s="79">
        <v>15</v>
      </c>
      <c r="B69" s="80" t="s">
        <v>300</v>
      </c>
      <c r="C69" s="81" t="s">
        <v>301</v>
      </c>
      <c r="D69" s="81" t="s">
        <v>100</v>
      </c>
      <c r="E69" s="80" t="s">
        <v>78</v>
      </c>
      <c r="F69" s="79" t="s">
        <v>259</v>
      </c>
      <c r="G69" s="79" t="s">
        <v>59</v>
      </c>
      <c r="H69" s="87"/>
      <c r="I69" s="89"/>
    </row>
    <row r="70" spans="1:9" s="84" customFormat="1" ht="18" hidden="1" customHeight="1">
      <c r="A70" s="79">
        <v>16</v>
      </c>
      <c r="B70" s="80" t="s">
        <v>302</v>
      </c>
      <c r="C70" s="81" t="s">
        <v>303</v>
      </c>
      <c r="D70" s="81" t="s">
        <v>107</v>
      </c>
      <c r="E70" s="80" t="s">
        <v>304</v>
      </c>
      <c r="F70" s="79" t="s">
        <v>259</v>
      </c>
      <c r="G70" s="79" t="s">
        <v>59</v>
      </c>
      <c r="H70" s="87"/>
      <c r="I70" s="89"/>
    </row>
    <row r="71" spans="1:9" s="84" customFormat="1" ht="18" hidden="1" customHeight="1">
      <c r="A71" s="79">
        <v>17</v>
      </c>
      <c r="B71" s="80" t="s">
        <v>305</v>
      </c>
      <c r="C71" s="81" t="s">
        <v>87</v>
      </c>
      <c r="D71" s="81" t="s">
        <v>111</v>
      </c>
      <c r="E71" s="80" t="s">
        <v>306</v>
      </c>
      <c r="F71" s="79" t="s">
        <v>259</v>
      </c>
      <c r="G71" s="79" t="s">
        <v>59</v>
      </c>
      <c r="H71" s="87"/>
      <c r="I71" s="89"/>
    </row>
    <row r="72" spans="1:9" s="84" customFormat="1" ht="18" hidden="1" customHeight="1">
      <c r="A72" s="79">
        <v>18</v>
      </c>
      <c r="B72" s="80" t="s">
        <v>307</v>
      </c>
      <c r="C72" s="81" t="s">
        <v>308</v>
      </c>
      <c r="D72" s="81" t="s">
        <v>309</v>
      </c>
      <c r="E72" s="80" t="s">
        <v>310</v>
      </c>
      <c r="F72" s="79" t="s">
        <v>259</v>
      </c>
      <c r="G72" s="79" t="s">
        <v>59</v>
      </c>
      <c r="H72" s="87"/>
      <c r="I72" s="89"/>
    </row>
    <row r="73" spans="1:9" s="84" customFormat="1" ht="18" hidden="1" customHeight="1">
      <c r="A73" s="79">
        <v>19</v>
      </c>
      <c r="B73" s="80" t="s">
        <v>311</v>
      </c>
      <c r="C73" s="81" t="s">
        <v>312</v>
      </c>
      <c r="D73" s="81" t="s">
        <v>115</v>
      </c>
      <c r="E73" s="80" t="s">
        <v>313</v>
      </c>
      <c r="F73" s="79" t="s">
        <v>259</v>
      </c>
      <c r="G73" s="79" t="s">
        <v>59</v>
      </c>
      <c r="H73" s="87"/>
      <c r="I73" s="89"/>
    </row>
    <row r="74" spans="1:9" s="84" customFormat="1" ht="18" hidden="1" customHeight="1">
      <c r="A74" s="79">
        <v>20</v>
      </c>
      <c r="B74" s="80" t="s">
        <v>314</v>
      </c>
      <c r="C74" s="81" t="s">
        <v>315</v>
      </c>
      <c r="D74" s="81" t="s">
        <v>115</v>
      </c>
      <c r="E74" s="80" t="s">
        <v>316</v>
      </c>
      <c r="F74" s="79" t="s">
        <v>259</v>
      </c>
      <c r="G74" s="79" t="s">
        <v>59</v>
      </c>
      <c r="H74" s="87"/>
      <c r="I74" s="89"/>
    </row>
    <row r="75" spans="1:9" s="84" customFormat="1" ht="18" hidden="1" customHeight="1">
      <c r="A75" s="79">
        <v>21</v>
      </c>
      <c r="B75" s="80" t="s">
        <v>317</v>
      </c>
      <c r="C75" s="81" t="s">
        <v>318</v>
      </c>
      <c r="D75" s="81" t="s">
        <v>115</v>
      </c>
      <c r="E75" s="80" t="s">
        <v>319</v>
      </c>
      <c r="F75" s="79" t="s">
        <v>259</v>
      </c>
      <c r="G75" s="79" t="s">
        <v>59</v>
      </c>
      <c r="H75" s="87"/>
      <c r="I75" s="89"/>
    </row>
    <row r="76" spans="1:9" s="84" customFormat="1" ht="18" hidden="1" customHeight="1">
      <c r="A76" s="79">
        <v>22</v>
      </c>
      <c r="B76" s="80" t="s">
        <v>320</v>
      </c>
      <c r="C76" s="81" t="s">
        <v>321</v>
      </c>
      <c r="D76" s="81" t="s">
        <v>115</v>
      </c>
      <c r="E76" s="80" t="s">
        <v>322</v>
      </c>
      <c r="F76" s="79" t="s">
        <v>259</v>
      </c>
      <c r="G76" s="79" t="s">
        <v>59</v>
      </c>
      <c r="H76" s="87"/>
      <c r="I76" s="89"/>
    </row>
    <row r="77" spans="1:9" s="84" customFormat="1" ht="18" hidden="1" customHeight="1">
      <c r="A77" s="79">
        <v>23</v>
      </c>
      <c r="B77" s="80" t="s">
        <v>323</v>
      </c>
      <c r="C77" s="81" t="s">
        <v>324</v>
      </c>
      <c r="D77" s="81" t="s">
        <v>115</v>
      </c>
      <c r="E77" s="80" t="s">
        <v>325</v>
      </c>
      <c r="F77" s="79" t="s">
        <v>259</v>
      </c>
      <c r="G77" s="79" t="s">
        <v>59</v>
      </c>
      <c r="H77" s="87"/>
      <c r="I77" s="89"/>
    </row>
    <row r="78" spans="1:9" s="84" customFormat="1" ht="18" hidden="1" customHeight="1">
      <c r="A78" s="79">
        <v>24</v>
      </c>
      <c r="B78" s="80" t="s">
        <v>326</v>
      </c>
      <c r="C78" s="81" t="s">
        <v>327</v>
      </c>
      <c r="D78" s="81" t="s">
        <v>153</v>
      </c>
      <c r="E78" s="80" t="s">
        <v>328</v>
      </c>
      <c r="F78" s="79" t="s">
        <v>259</v>
      </c>
      <c r="G78" s="79" t="s">
        <v>59</v>
      </c>
      <c r="H78" s="87"/>
      <c r="I78" s="89"/>
    </row>
    <row r="79" spans="1:9" s="84" customFormat="1" ht="18" hidden="1" customHeight="1">
      <c r="A79" s="79">
        <v>25</v>
      </c>
      <c r="B79" s="80" t="s">
        <v>329</v>
      </c>
      <c r="C79" s="81" t="s">
        <v>330</v>
      </c>
      <c r="D79" s="81" t="s">
        <v>153</v>
      </c>
      <c r="E79" s="80" t="s">
        <v>331</v>
      </c>
      <c r="F79" s="79" t="s">
        <v>259</v>
      </c>
      <c r="G79" s="79" t="s">
        <v>59</v>
      </c>
      <c r="H79" s="85"/>
      <c r="I79" s="83"/>
    </row>
    <row r="80" spans="1:9" s="84" customFormat="1" ht="15.95" hidden="1" customHeight="1">
      <c r="A80" s="79">
        <v>26</v>
      </c>
      <c r="B80" s="80" t="s">
        <v>332</v>
      </c>
      <c r="C80" s="81" t="s">
        <v>333</v>
      </c>
      <c r="D80" s="81" t="s">
        <v>153</v>
      </c>
      <c r="E80" s="80" t="s">
        <v>334</v>
      </c>
      <c r="F80" s="79" t="s">
        <v>259</v>
      </c>
      <c r="G80" s="79" t="s">
        <v>59</v>
      </c>
      <c r="H80" s="85"/>
      <c r="I80" s="83"/>
    </row>
    <row r="81" spans="1:9" s="84" customFormat="1" ht="15.95" hidden="1" customHeight="1">
      <c r="A81" s="79">
        <v>27</v>
      </c>
      <c r="B81" s="80" t="s">
        <v>335</v>
      </c>
      <c r="C81" s="81" t="s">
        <v>336</v>
      </c>
      <c r="D81" s="81" t="s">
        <v>153</v>
      </c>
      <c r="E81" s="80" t="s">
        <v>337</v>
      </c>
      <c r="F81" s="79" t="s">
        <v>259</v>
      </c>
      <c r="G81" s="79" t="s">
        <v>59</v>
      </c>
      <c r="H81" s="85"/>
      <c r="I81" s="83"/>
    </row>
    <row r="82" spans="1:9" s="84" customFormat="1" ht="15.95" hidden="1" customHeight="1">
      <c r="A82" s="79">
        <v>28</v>
      </c>
      <c r="B82" s="80" t="s">
        <v>338</v>
      </c>
      <c r="C82" s="81" t="s">
        <v>339</v>
      </c>
      <c r="D82" s="81" t="s">
        <v>166</v>
      </c>
      <c r="E82" s="80" t="s">
        <v>340</v>
      </c>
      <c r="F82" s="79" t="s">
        <v>259</v>
      </c>
      <c r="G82" s="79" t="s">
        <v>59</v>
      </c>
      <c r="H82" s="85"/>
      <c r="I82" s="83"/>
    </row>
    <row r="83" spans="1:9" s="84" customFormat="1" ht="15.95" hidden="1" customHeight="1">
      <c r="A83" s="79">
        <v>29</v>
      </c>
      <c r="B83" s="80" t="s">
        <v>341</v>
      </c>
      <c r="C83" s="81" t="s">
        <v>342</v>
      </c>
      <c r="D83" s="81" t="s">
        <v>170</v>
      </c>
      <c r="E83" s="80" t="s">
        <v>343</v>
      </c>
      <c r="F83" s="79" t="s">
        <v>259</v>
      </c>
      <c r="G83" s="79" t="s">
        <v>59</v>
      </c>
      <c r="H83" s="85"/>
      <c r="I83" s="83"/>
    </row>
    <row r="84" spans="1:9" s="84" customFormat="1" ht="15.95" hidden="1" customHeight="1">
      <c r="A84" s="79">
        <v>30</v>
      </c>
      <c r="B84" s="80" t="s">
        <v>344</v>
      </c>
      <c r="C84" s="81" t="s">
        <v>345</v>
      </c>
      <c r="D84" s="81" t="s">
        <v>59</v>
      </c>
      <c r="E84" s="80" t="s">
        <v>346</v>
      </c>
      <c r="F84" s="79" t="s">
        <v>259</v>
      </c>
      <c r="G84" s="79" t="s">
        <v>59</v>
      </c>
      <c r="H84" s="85"/>
      <c r="I84" s="83"/>
    </row>
    <row r="85" spans="1:9" s="84" customFormat="1" ht="15.95" hidden="1" customHeight="1">
      <c r="A85" s="79">
        <v>31</v>
      </c>
      <c r="B85" s="80" t="s">
        <v>347</v>
      </c>
      <c r="C85" s="81" t="s">
        <v>348</v>
      </c>
      <c r="D85" s="81" t="s">
        <v>349</v>
      </c>
      <c r="E85" s="80" t="s">
        <v>350</v>
      </c>
      <c r="F85" s="79" t="s">
        <v>259</v>
      </c>
      <c r="G85" s="79" t="s">
        <v>59</v>
      </c>
      <c r="H85" s="85"/>
      <c r="I85" s="83"/>
    </row>
    <row r="86" spans="1:9" s="84" customFormat="1" ht="15.95" hidden="1" customHeight="1">
      <c r="A86" s="79">
        <v>32</v>
      </c>
      <c r="B86" s="80" t="s">
        <v>351</v>
      </c>
      <c r="C86" s="81" t="s">
        <v>352</v>
      </c>
      <c r="D86" s="81" t="s">
        <v>353</v>
      </c>
      <c r="E86" s="80" t="s">
        <v>354</v>
      </c>
      <c r="F86" s="79" t="s">
        <v>259</v>
      </c>
      <c r="G86" s="79" t="s">
        <v>59</v>
      </c>
      <c r="H86" s="85"/>
      <c r="I86" s="83"/>
    </row>
    <row r="87" spans="1:9" s="84" customFormat="1" ht="15.95" hidden="1" customHeight="1">
      <c r="A87" s="79">
        <v>33</v>
      </c>
      <c r="B87" s="80" t="s">
        <v>355</v>
      </c>
      <c r="C87" s="81" t="s">
        <v>356</v>
      </c>
      <c r="D87" s="81" t="s">
        <v>357</v>
      </c>
      <c r="E87" s="80" t="s">
        <v>74</v>
      </c>
      <c r="F87" s="79" t="s">
        <v>259</v>
      </c>
      <c r="G87" s="79" t="s">
        <v>59</v>
      </c>
      <c r="H87" s="85"/>
      <c r="I87" s="83"/>
    </row>
    <row r="88" spans="1:9" s="84" customFormat="1" ht="15.95" hidden="1" customHeight="1">
      <c r="A88" s="79">
        <v>34</v>
      </c>
      <c r="B88" s="80" t="s">
        <v>358</v>
      </c>
      <c r="C88" s="81" t="s">
        <v>359</v>
      </c>
      <c r="D88" s="81" t="s">
        <v>211</v>
      </c>
      <c r="E88" s="80" t="s">
        <v>360</v>
      </c>
      <c r="F88" s="79" t="s">
        <v>259</v>
      </c>
      <c r="G88" s="79" t="s">
        <v>59</v>
      </c>
      <c r="H88" s="85"/>
      <c r="I88" s="83"/>
    </row>
    <row r="89" spans="1:9" s="84" customFormat="1" ht="15.95" hidden="1" customHeight="1">
      <c r="A89" s="79">
        <v>35</v>
      </c>
      <c r="B89" s="80" t="s">
        <v>361</v>
      </c>
      <c r="C89" s="81" t="s">
        <v>362</v>
      </c>
      <c r="D89" s="81" t="s">
        <v>218</v>
      </c>
      <c r="E89" s="80" t="s">
        <v>363</v>
      </c>
      <c r="F89" s="79" t="s">
        <v>259</v>
      </c>
      <c r="G89" s="79" t="s">
        <v>59</v>
      </c>
      <c r="H89" s="85"/>
      <c r="I89" s="83"/>
    </row>
    <row r="90" spans="1:9" s="84" customFormat="1" ht="15.95" hidden="1" customHeight="1">
      <c r="A90" s="79">
        <v>36</v>
      </c>
      <c r="B90" s="80" t="s">
        <v>364</v>
      </c>
      <c r="C90" s="81" t="s">
        <v>110</v>
      </c>
      <c r="D90" s="81" t="s">
        <v>365</v>
      </c>
      <c r="E90" s="80" t="s">
        <v>366</v>
      </c>
      <c r="F90" s="79" t="s">
        <v>259</v>
      </c>
      <c r="G90" s="79" t="s">
        <v>59</v>
      </c>
      <c r="H90" s="85"/>
      <c r="I90" s="83"/>
    </row>
    <row r="91" spans="1:9" s="84" customFormat="1" ht="15.95" hidden="1" customHeight="1">
      <c r="A91" s="79">
        <v>37</v>
      </c>
      <c r="B91" s="80" t="s">
        <v>367</v>
      </c>
      <c r="C91" s="81" t="s">
        <v>339</v>
      </c>
      <c r="D91" s="81" t="s">
        <v>226</v>
      </c>
      <c r="E91" s="80" t="s">
        <v>368</v>
      </c>
      <c r="F91" s="79" t="s">
        <v>259</v>
      </c>
      <c r="G91" s="79" t="s">
        <v>59</v>
      </c>
      <c r="H91" s="85"/>
      <c r="I91" s="83"/>
    </row>
    <row r="92" spans="1:9" s="84" customFormat="1" ht="15.95" hidden="1" customHeight="1">
      <c r="A92" s="79">
        <v>38</v>
      </c>
      <c r="B92" s="80" t="s">
        <v>369</v>
      </c>
      <c r="C92" s="81" t="s">
        <v>370</v>
      </c>
      <c r="D92" s="81" t="s">
        <v>226</v>
      </c>
      <c r="E92" s="80" t="s">
        <v>371</v>
      </c>
      <c r="F92" s="79" t="s">
        <v>259</v>
      </c>
      <c r="G92" s="79" t="s">
        <v>59</v>
      </c>
      <c r="H92" s="85"/>
      <c r="I92" s="83"/>
    </row>
    <row r="93" spans="1:9" s="84" customFormat="1" ht="15.95" hidden="1" customHeight="1">
      <c r="A93" s="79">
        <v>39</v>
      </c>
      <c r="B93" s="80" t="s">
        <v>372</v>
      </c>
      <c r="C93" s="81" t="s">
        <v>373</v>
      </c>
      <c r="D93" s="81" t="s">
        <v>374</v>
      </c>
      <c r="E93" s="80" t="s">
        <v>375</v>
      </c>
      <c r="F93" s="79" t="s">
        <v>259</v>
      </c>
      <c r="G93" s="79" t="s">
        <v>59</v>
      </c>
      <c r="H93" s="85"/>
      <c r="I93" s="83"/>
    </row>
    <row r="94" spans="1:9" s="84" customFormat="1" ht="15.95" hidden="1" customHeight="1">
      <c r="A94" s="79">
        <v>40</v>
      </c>
      <c r="B94" s="80" t="s">
        <v>376</v>
      </c>
      <c r="C94" s="81" t="s">
        <v>252</v>
      </c>
      <c r="D94" s="81" t="s">
        <v>377</v>
      </c>
      <c r="E94" s="80" t="s">
        <v>378</v>
      </c>
      <c r="F94" s="79" t="s">
        <v>259</v>
      </c>
      <c r="G94" s="79" t="s">
        <v>59</v>
      </c>
      <c r="H94" s="85"/>
      <c r="I94" s="83"/>
    </row>
    <row r="95" spans="1:9" s="84" customFormat="1" ht="15.95" hidden="1" customHeight="1">
      <c r="A95" s="79">
        <v>41</v>
      </c>
      <c r="B95" s="80" t="s">
        <v>379</v>
      </c>
      <c r="C95" s="81" t="s">
        <v>333</v>
      </c>
      <c r="D95" s="81" t="s">
        <v>377</v>
      </c>
      <c r="E95" s="80" t="s">
        <v>380</v>
      </c>
      <c r="F95" s="79" t="s">
        <v>259</v>
      </c>
      <c r="G95" s="79" t="s">
        <v>59</v>
      </c>
      <c r="H95" s="87"/>
      <c r="I95" s="89"/>
    </row>
    <row r="96" spans="1:9" s="84" customFormat="1" ht="15.95" hidden="1" customHeight="1">
      <c r="A96" s="79">
        <v>42</v>
      </c>
      <c r="B96" s="80" t="s">
        <v>381</v>
      </c>
      <c r="C96" s="81" t="s">
        <v>382</v>
      </c>
      <c r="D96" s="81" t="s">
        <v>233</v>
      </c>
      <c r="E96" s="80" t="s">
        <v>383</v>
      </c>
      <c r="F96" s="79" t="s">
        <v>259</v>
      </c>
      <c r="G96" s="79" t="s">
        <v>59</v>
      </c>
      <c r="H96" s="87"/>
      <c r="I96" s="89"/>
    </row>
    <row r="97" spans="1:9" s="84" customFormat="1" ht="15.95" hidden="1" customHeight="1">
      <c r="A97" s="79">
        <v>43</v>
      </c>
      <c r="B97" s="80" t="s">
        <v>384</v>
      </c>
      <c r="C97" s="81" t="s">
        <v>385</v>
      </c>
      <c r="D97" s="81" t="s">
        <v>241</v>
      </c>
      <c r="E97" s="80" t="s">
        <v>386</v>
      </c>
      <c r="F97" s="79" t="s">
        <v>259</v>
      </c>
      <c r="G97" s="79" t="s">
        <v>59</v>
      </c>
      <c r="H97" s="87"/>
      <c r="I97" s="89"/>
    </row>
    <row r="98" spans="1:9" s="84" customFormat="1" ht="15.95" hidden="1" customHeight="1">
      <c r="A98" s="79">
        <v>44</v>
      </c>
      <c r="B98" s="80" t="s">
        <v>387</v>
      </c>
      <c r="C98" s="81" t="s">
        <v>388</v>
      </c>
      <c r="D98" s="81" t="s">
        <v>389</v>
      </c>
      <c r="E98" s="80" t="s">
        <v>390</v>
      </c>
      <c r="F98" s="79" t="s">
        <v>259</v>
      </c>
      <c r="G98" s="79" t="s">
        <v>59</v>
      </c>
      <c r="H98" s="87"/>
      <c r="I98" s="89"/>
    </row>
    <row r="99" spans="1:9" s="84" customFormat="1" ht="15.95" hidden="1" customHeight="1">
      <c r="A99" s="79">
        <v>45</v>
      </c>
      <c r="B99" s="80" t="s">
        <v>391</v>
      </c>
      <c r="C99" s="81" t="s">
        <v>87</v>
      </c>
      <c r="D99" s="81" t="s">
        <v>392</v>
      </c>
      <c r="E99" s="80" t="s">
        <v>393</v>
      </c>
      <c r="F99" s="79" t="s">
        <v>259</v>
      </c>
      <c r="G99" s="79" t="s">
        <v>59</v>
      </c>
      <c r="H99" s="87"/>
      <c r="I99" s="89"/>
    </row>
    <row r="100" spans="1:9" s="84" customFormat="1" ht="15.95" hidden="1" customHeight="1">
      <c r="A100" s="79">
        <v>46</v>
      </c>
      <c r="B100" s="80" t="s">
        <v>394</v>
      </c>
      <c r="C100" s="81" t="s">
        <v>221</v>
      </c>
      <c r="D100" s="81" t="s">
        <v>395</v>
      </c>
      <c r="E100" s="80" t="s">
        <v>396</v>
      </c>
      <c r="F100" s="79" t="s">
        <v>259</v>
      </c>
      <c r="G100" s="79" t="s">
        <v>59</v>
      </c>
      <c r="H100" s="87"/>
      <c r="I100" s="89"/>
    </row>
    <row r="101" spans="1:9" s="84" customFormat="1" ht="15.95" hidden="1" customHeight="1">
      <c r="A101" s="79">
        <v>47</v>
      </c>
      <c r="B101" s="80" t="s">
        <v>397</v>
      </c>
      <c r="C101" s="81" t="s">
        <v>398</v>
      </c>
      <c r="D101" s="81" t="s">
        <v>395</v>
      </c>
      <c r="E101" s="80" t="s">
        <v>204</v>
      </c>
      <c r="F101" s="79" t="s">
        <v>259</v>
      </c>
      <c r="G101" s="79" t="s">
        <v>59</v>
      </c>
      <c r="H101" s="87"/>
      <c r="I101" s="89"/>
    </row>
    <row r="102" spans="1:9" s="84" customFormat="1" ht="15.95" hidden="1" customHeight="1">
      <c r="A102" s="79">
        <v>48</v>
      </c>
      <c r="B102" s="80" t="s">
        <v>399</v>
      </c>
      <c r="C102" s="81" t="s">
        <v>221</v>
      </c>
      <c r="D102" s="81" t="s">
        <v>249</v>
      </c>
      <c r="E102" s="80" t="s">
        <v>400</v>
      </c>
      <c r="F102" s="79" t="s">
        <v>259</v>
      </c>
      <c r="G102" s="79" t="s">
        <v>59</v>
      </c>
      <c r="H102" s="87"/>
      <c r="I102" s="89"/>
    </row>
    <row r="103" spans="1:9" s="84" customFormat="1" ht="15.95" hidden="1" customHeight="1">
      <c r="A103" s="79">
        <v>49</v>
      </c>
      <c r="B103" s="80" t="s">
        <v>401</v>
      </c>
      <c r="C103" s="81" t="s">
        <v>402</v>
      </c>
      <c r="D103" s="81" t="s">
        <v>403</v>
      </c>
      <c r="E103" s="80" t="s">
        <v>404</v>
      </c>
      <c r="F103" s="79" t="s">
        <v>259</v>
      </c>
      <c r="G103" s="79" t="s">
        <v>59</v>
      </c>
      <c r="H103" s="87"/>
      <c r="I103" s="89"/>
    </row>
    <row r="104" spans="1:9" s="84" customFormat="1" ht="15.95" hidden="1" customHeight="1">
      <c r="A104" s="79">
        <v>1</v>
      </c>
      <c r="B104" s="80" t="s">
        <v>405</v>
      </c>
      <c r="C104" s="81" t="s">
        <v>406</v>
      </c>
      <c r="D104" s="81" t="s">
        <v>407</v>
      </c>
      <c r="E104" s="80" t="s">
        <v>57</v>
      </c>
      <c r="F104" s="96" t="s">
        <v>408</v>
      </c>
      <c r="G104" s="79" t="s">
        <v>59</v>
      </c>
      <c r="H104" s="87"/>
      <c r="I104" s="89"/>
    </row>
    <row r="105" spans="1:9" s="84" customFormat="1" ht="15.95" hidden="1" customHeight="1">
      <c r="A105" s="79">
        <v>2</v>
      </c>
      <c r="B105" s="80" t="s">
        <v>409</v>
      </c>
      <c r="C105" s="81" t="s">
        <v>232</v>
      </c>
      <c r="D105" s="81" t="s">
        <v>410</v>
      </c>
      <c r="E105" s="80" t="s">
        <v>411</v>
      </c>
      <c r="F105" s="79" t="s">
        <v>408</v>
      </c>
      <c r="G105" s="79" t="s">
        <v>59</v>
      </c>
      <c r="H105" s="87"/>
      <c r="I105" s="89"/>
    </row>
    <row r="106" spans="1:9" s="84" customFormat="1" ht="15.95" hidden="1" customHeight="1">
      <c r="A106" s="79">
        <v>3</v>
      </c>
      <c r="B106" s="80" t="s">
        <v>412</v>
      </c>
      <c r="C106" s="81" t="s">
        <v>413</v>
      </c>
      <c r="D106" s="81" t="s">
        <v>414</v>
      </c>
      <c r="E106" s="80" t="s">
        <v>415</v>
      </c>
      <c r="F106" s="79" t="s">
        <v>408</v>
      </c>
      <c r="G106" s="79" t="s">
        <v>59</v>
      </c>
      <c r="H106" s="87"/>
      <c r="I106" s="89"/>
    </row>
    <row r="107" spans="1:9" s="84" customFormat="1" ht="15.95" hidden="1" customHeight="1">
      <c r="A107" s="79">
        <v>4</v>
      </c>
      <c r="B107" s="80" t="s">
        <v>416</v>
      </c>
      <c r="C107" s="81" t="s">
        <v>417</v>
      </c>
      <c r="D107" s="81" t="s">
        <v>92</v>
      </c>
      <c r="E107" s="80" t="s">
        <v>126</v>
      </c>
      <c r="F107" s="79" t="s">
        <v>408</v>
      </c>
      <c r="G107" s="79" t="s">
        <v>59</v>
      </c>
      <c r="H107" s="87"/>
      <c r="I107" s="89"/>
    </row>
    <row r="108" spans="1:9" s="84" customFormat="1" ht="15.95" hidden="1" customHeight="1">
      <c r="A108" s="79">
        <v>5</v>
      </c>
      <c r="B108" s="80" t="s">
        <v>418</v>
      </c>
      <c r="C108" s="81" t="s">
        <v>158</v>
      </c>
      <c r="D108" s="81" t="s">
        <v>92</v>
      </c>
      <c r="E108" s="80" t="s">
        <v>419</v>
      </c>
      <c r="F108" s="79" t="s">
        <v>408</v>
      </c>
      <c r="G108" s="79" t="s">
        <v>59</v>
      </c>
      <c r="H108" s="87"/>
      <c r="I108" s="89"/>
    </row>
    <row r="109" spans="1:9" s="84" customFormat="1" ht="15.95" hidden="1" customHeight="1">
      <c r="A109" s="79">
        <v>6</v>
      </c>
      <c r="B109" s="80" t="s">
        <v>420</v>
      </c>
      <c r="C109" s="81" t="s">
        <v>421</v>
      </c>
      <c r="D109" s="81" t="s">
        <v>96</v>
      </c>
      <c r="E109" s="80" t="s">
        <v>422</v>
      </c>
      <c r="F109" s="79" t="s">
        <v>408</v>
      </c>
      <c r="G109" s="79" t="s">
        <v>59</v>
      </c>
      <c r="H109" s="87"/>
      <c r="I109" s="89"/>
    </row>
    <row r="110" spans="1:9" s="84" customFormat="1" ht="15.95" hidden="1" customHeight="1">
      <c r="A110" s="79">
        <v>7</v>
      </c>
      <c r="B110" s="80" t="s">
        <v>423</v>
      </c>
      <c r="C110" s="81" t="s">
        <v>330</v>
      </c>
      <c r="D110" s="81" t="s">
        <v>107</v>
      </c>
      <c r="E110" s="80" t="s">
        <v>424</v>
      </c>
      <c r="F110" s="79" t="s">
        <v>408</v>
      </c>
      <c r="G110" s="79" t="s">
        <v>59</v>
      </c>
      <c r="H110" s="87"/>
      <c r="I110" s="89"/>
    </row>
    <row r="111" spans="1:9" s="84" customFormat="1" ht="15.95" hidden="1" customHeight="1">
      <c r="A111" s="79">
        <v>8</v>
      </c>
      <c r="B111" s="80" t="s">
        <v>425</v>
      </c>
      <c r="C111" s="81" t="s">
        <v>426</v>
      </c>
      <c r="D111" s="81" t="s">
        <v>107</v>
      </c>
      <c r="E111" s="80" t="s">
        <v>427</v>
      </c>
      <c r="F111" s="79" t="s">
        <v>408</v>
      </c>
      <c r="G111" s="79" t="s">
        <v>59</v>
      </c>
      <c r="H111" s="85"/>
      <c r="I111" s="83"/>
    </row>
    <row r="112" spans="1:9" s="84" customFormat="1" ht="15.95" hidden="1" customHeight="1">
      <c r="A112" s="79">
        <v>9</v>
      </c>
      <c r="B112" s="80" t="s">
        <v>428</v>
      </c>
      <c r="C112" s="81" t="s">
        <v>429</v>
      </c>
      <c r="D112" s="81" t="s">
        <v>430</v>
      </c>
      <c r="E112" s="80" t="s">
        <v>319</v>
      </c>
      <c r="F112" s="79" t="s">
        <v>408</v>
      </c>
      <c r="G112" s="79" t="s">
        <v>59</v>
      </c>
      <c r="H112" s="85"/>
      <c r="I112" s="83"/>
    </row>
    <row r="113" spans="1:9" s="84" customFormat="1" ht="15.95" hidden="1" customHeight="1">
      <c r="A113" s="79">
        <v>10</v>
      </c>
      <c r="B113" s="80" t="s">
        <v>431</v>
      </c>
      <c r="C113" s="81" t="s">
        <v>432</v>
      </c>
      <c r="D113" s="81" t="s">
        <v>309</v>
      </c>
      <c r="E113" s="80" t="s">
        <v>281</v>
      </c>
      <c r="F113" s="79" t="s">
        <v>408</v>
      </c>
      <c r="G113" s="79" t="s">
        <v>59</v>
      </c>
      <c r="H113" s="85"/>
      <c r="I113" s="83"/>
    </row>
    <row r="114" spans="1:9" s="84" customFormat="1" ht="15.95" hidden="1" customHeight="1">
      <c r="A114" s="79">
        <v>11</v>
      </c>
      <c r="B114" s="80" t="s">
        <v>433</v>
      </c>
      <c r="C114" s="81" t="s">
        <v>434</v>
      </c>
      <c r="D114" s="81" t="s">
        <v>309</v>
      </c>
      <c r="E114" s="80" t="s">
        <v>435</v>
      </c>
      <c r="F114" s="79" t="s">
        <v>408</v>
      </c>
      <c r="G114" s="79" t="s">
        <v>59</v>
      </c>
      <c r="H114" s="85"/>
      <c r="I114" s="83"/>
    </row>
    <row r="115" spans="1:9" s="84" customFormat="1" ht="15.95" hidden="1" customHeight="1">
      <c r="A115" s="79">
        <v>12</v>
      </c>
      <c r="B115" s="80" t="s">
        <v>436</v>
      </c>
      <c r="C115" s="81" t="s">
        <v>437</v>
      </c>
      <c r="D115" s="81" t="s">
        <v>309</v>
      </c>
      <c r="E115" s="80" t="s">
        <v>334</v>
      </c>
      <c r="F115" s="79" t="s">
        <v>408</v>
      </c>
      <c r="G115" s="79" t="s">
        <v>59</v>
      </c>
      <c r="H115" s="85"/>
      <c r="I115" s="83"/>
    </row>
    <row r="116" spans="1:9" s="84" customFormat="1" ht="15.95" hidden="1" customHeight="1">
      <c r="A116" s="79">
        <v>13</v>
      </c>
      <c r="B116" s="80" t="s">
        <v>438</v>
      </c>
      <c r="C116" s="81" t="s">
        <v>439</v>
      </c>
      <c r="D116" s="81" t="s">
        <v>115</v>
      </c>
      <c r="E116" s="80" t="s">
        <v>440</v>
      </c>
      <c r="F116" s="79" t="s">
        <v>408</v>
      </c>
      <c r="G116" s="79" t="s">
        <v>59</v>
      </c>
      <c r="H116" s="85"/>
      <c r="I116" s="83"/>
    </row>
    <row r="117" spans="1:9" s="84" customFormat="1" ht="15.95" hidden="1" customHeight="1">
      <c r="A117" s="79">
        <v>14</v>
      </c>
      <c r="B117" s="80" t="s">
        <v>441</v>
      </c>
      <c r="C117" s="81" t="s">
        <v>442</v>
      </c>
      <c r="D117" s="81" t="s">
        <v>115</v>
      </c>
      <c r="E117" s="80" t="s">
        <v>443</v>
      </c>
      <c r="F117" s="79" t="s">
        <v>408</v>
      </c>
      <c r="G117" s="79" t="s">
        <v>59</v>
      </c>
      <c r="H117" s="85"/>
      <c r="I117" s="83"/>
    </row>
    <row r="118" spans="1:9" s="84" customFormat="1" ht="15.95" hidden="1" customHeight="1">
      <c r="A118" s="79">
        <v>15</v>
      </c>
      <c r="B118" s="80" t="s">
        <v>444</v>
      </c>
      <c r="C118" s="81" t="s">
        <v>445</v>
      </c>
      <c r="D118" s="81" t="s">
        <v>446</v>
      </c>
      <c r="E118" s="80" t="s">
        <v>447</v>
      </c>
      <c r="F118" s="79" t="s">
        <v>408</v>
      </c>
      <c r="G118" s="79" t="s">
        <v>59</v>
      </c>
      <c r="H118" s="85"/>
      <c r="I118" s="83"/>
    </row>
    <row r="119" spans="1:9" s="84" customFormat="1" ht="15.95" hidden="1" customHeight="1">
      <c r="A119" s="79">
        <v>16</v>
      </c>
      <c r="B119" s="80" t="s">
        <v>448</v>
      </c>
      <c r="C119" s="81" t="s">
        <v>449</v>
      </c>
      <c r="D119" s="81" t="s">
        <v>450</v>
      </c>
      <c r="E119" s="80" t="s">
        <v>451</v>
      </c>
      <c r="F119" s="79" t="s">
        <v>408</v>
      </c>
      <c r="G119" s="79" t="s">
        <v>59</v>
      </c>
      <c r="H119" s="85"/>
      <c r="I119" s="83"/>
    </row>
    <row r="120" spans="1:9" s="84" customFormat="1" ht="15.95" hidden="1" customHeight="1">
      <c r="A120" s="79">
        <v>17</v>
      </c>
      <c r="B120" s="80" t="s">
        <v>452</v>
      </c>
      <c r="C120" s="81" t="s">
        <v>453</v>
      </c>
      <c r="D120" s="81" t="s">
        <v>133</v>
      </c>
      <c r="E120" s="80" t="s">
        <v>454</v>
      </c>
      <c r="F120" s="79" t="s">
        <v>408</v>
      </c>
      <c r="G120" s="79" t="s">
        <v>59</v>
      </c>
      <c r="H120" s="85"/>
      <c r="I120" s="83"/>
    </row>
    <row r="121" spans="1:9" s="84" customFormat="1" ht="15.95" hidden="1" customHeight="1">
      <c r="A121" s="79">
        <v>18</v>
      </c>
      <c r="B121" s="80" t="s">
        <v>455</v>
      </c>
      <c r="C121" s="81" t="s">
        <v>456</v>
      </c>
      <c r="D121" s="81" t="s">
        <v>457</v>
      </c>
      <c r="E121" s="80" t="s">
        <v>458</v>
      </c>
      <c r="F121" s="79" t="s">
        <v>408</v>
      </c>
      <c r="G121" s="79" t="s">
        <v>59</v>
      </c>
      <c r="H121" s="85"/>
      <c r="I121" s="83"/>
    </row>
    <row r="122" spans="1:9" s="84" customFormat="1" ht="15.95" hidden="1" customHeight="1">
      <c r="A122" s="79">
        <v>19</v>
      </c>
      <c r="B122" s="80" t="s">
        <v>459</v>
      </c>
      <c r="C122" s="81" t="s">
        <v>158</v>
      </c>
      <c r="D122" s="81" t="s">
        <v>153</v>
      </c>
      <c r="E122" s="80" t="s">
        <v>460</v>
      </c>
      <c r="F122" s="79" t="s">
        <v>408</v>
      </c>
      <c r="G122" s="79" t="s">
        <v>59</v>
      </c>
      <c r="H122" s="85"/>
      <c r="I122" s="83"/>
    </row>
    <row r="123" spans="1:9" s="84" customFormat="1" ht="15.95" hidden="1" customHeight="1">
      <c r="A123" s="79">
        <v>20</v>
      </c>
      <c r="B123" s="80" t="s">
        <v>461</v>
      </c>
      <c r="C123" s="81" t="s">
        <v>462</v>
      </c>
      <c r="D123" s="81" t="s">
        <v>170</v>
      </c>
      <c r="E123" s="80" t="s">
        <v>463</v>
      </c>
      <c r="F123" s="79" t="s">
        <v>408</v>
      </c>
      <c r="G123" s="79" t="s">
        <v>59</v>
      </c>
      <c r="H123" s="82"/>
      <c r="I123" s="83"/>
    </row>
    <row r="124" spans="1:9" s="84" customFormat="1" ht="15.95" hidden="1" customHeight="1">
      <c r="A124" s="79">
        <v>21</v>
      </c>
      <c r="B124" s="80" t="s">
        <v>464</v>
      </c>
      <c r="C124" s="81" t="s">
        <v>465</v>
      </c>
      <c r="D124" s="81" t="s">
        <v>170</v>
      </c>
      <c r="E124" s="80" t="s">
        <v>466</v>
      </c>
      <c r="F124" s="79" t="s">
        <v>408</v>
      </c>
      <c r="G124" s="79" t="s">
        <v>59</v>
      </c>
      <c r="H124" s="85"/>
      <c r="I124" s="83"/>
    </row>
    <row r="125" spans="1:9" s="84" customFormat="1" ht="15.95" hidden="1" customHeight="1">
      <c r="A125" s="79">
        <v>22</v>
      </c>
      <c r="B125" s="80" t="s">
        <v>467</v>
      </c>
      <c r="C125" s="81" t="s">
        <v>468</v>
      </c>
      <c r="D125" s="81" t="s">
        <v>349</v>
      </c>
      <c r="E125" s="80" t="s">
        <v>469</v>
      </c>
      <c r="F125" s="79" t="s">
        <v>408</v>
      </c>
      <c r="G125" s="79" t="s">
        <v>59</v>
      </c>
      <c r="H125" s="85"/>
      <c r="I125" s="83"/>
    </row>
    <row r="126" spans="1:9" s="84" customFormat="1" ht="15.95" hidden="1" customHeight="1">
      <c r="A126" s="79">
        <v>23</v>
      </c>
      <c r="B126" s="80" t="s">
        <v>470</v>
      </c>
      <c r="C126" s="81" t="s">
        <v>471</v>
      </c>
      <c r="D126" s="81" t="s">
        <v>472</v>
      </c>
      <c r="E126" s="80" t="s">
        <v>473</v>
      </c>
      <c r="F126" s="79" t="s">
        <v>408</v>
      </c>
      <c r="G126" s="79" t="s">
        <v>59</v>
      </c>
      <c r="H126" s="85"/>
      <c r="I126" s="83"/>
    </row>
    <row r="127" spans="1:9" s="84" customFormat="1" ht="15.95" hidden="1" customHeight="1">
      <c r="A127" s="79">
        <v>24</v>
      </c>
      <c r="B127" s="80" t="s">
        <v>474</v>
      </c>
      <c r="C127" s="81" t="s">
        <v>475</v>
      </c>
      <c r="D127" s="81" t="s">
        <v>472</v>
      </c>
      <c r="E127" s="80" t="s">
        <v>476</v>
      </c>
      <c r="F127" s="79" t="s">
        <v>408</v>
      </c>
      <c r="G127" s="79" t="s">
        <v>59</v>
      </c>
      <c r="H127" s="85"/>
      <c r="I127" s="83"/>
    </row>
    <row r="128" spans="1:9" s="84" customFormat="1" ht="15.95" hidden="1" customHeight="1">
      <c r="A128" s="79">
        <v>25</v>
      </c>
      <c r="B128" s="80" t="s">
        <v>477</v>
      </c>
      <c r="C128" s="81" t="s">
        <v>478</v>
      </c>
      <c r="D128" s="81" t="s">
        <v>191</v>
      </c>
      <c r="E128" s="80" t="s">
        <v>479</v>
      </c>
      <c r="F128" s="79" t="s">
        <v>408</v>
      </c>
      <c r="G128" s="79" t="s">
        <v>59</v>
      </c>
      <c r="H128" s="85"/>
      <c r="I128" s="83"/>
    </row>
    <row r="129" spans="1:9" s="84" customFormat="1" ht="15.95" hidden="1" customHeight="1">
      <c r="A129" s="79">
        <v>26</v>
      </c>
      <c r="B129" s="80" t="s">
        <v>480</v>
      </c>
      <c r="C129" s="81" t="s">
        <v>481</v>
      </c>
      <c r="D129" s="81" t="s">
        <v>482</v>
      </c>
      <c r="E129" s="80" t="s">
        <v>483</v>
      </c>
      <c r="F129" s="79" t="s">
        <v>408</v>
      </c>
      <c r="G129" s="79" t="s">
        <v>59</v>
      </c>
      <c r="H129" s="85"/>
      <c r="I129" s="83"/>
    </row>
    <row r="130" spans="1:9" s="84" customFormat="1" ht="15.95" hidden="1" customHeight="1">
      <c r="A130" s="79">
        <v>27</v>
      </c>
      <c r="B130" s="80" t="s">
        <v>484</v>
      </c>
      <c r="C130" s="81" t="s">
        <v>485</v>
      </c>
      <c r="D130" s="81" t="s">
        <v>486</v>
      </c>
      <c r="E130" s="80" t="s">
        <v>487</v>
      </c>
      <c r="F130" s="79" t="s">
        <v>408</v>
      </c>
      <c r="G130" s="79" t="s">
        <v>59</v>
      </c>
      <c r="H130" s="85"/>
      <c r="I130" s="83"/>
    </row>
    <row r="131" spans="1:9" s="84" customFormat="1" ht="15.95" hidden="1" customHeight="1">
      <c r="A131" s="79">
        <v>28</v>
      </c>
      <c r="B131" s="80" t="s">
        <v>488</v>
      </c>
      <c r="C131" s="81" t="s">
        <v>489</v>
      </c>
      <c r="D131" s="81" t="s">
        <v>207</v>
      </c>
      <c r="E131" s="80" t="s">
        <v>490</v>
      </c>
      <c r="F131" s="79" t="s">
        <v>408</v>
      </c>
      <c r="G131" s="79" t="s">
        <v>59</v>
      </c>
      <c r="H131" s="85"/>
      <c r="I131" s="83"/>
    </row>
    <row r="132" spans="1:9" s="84" customFormat="1" ht="15.95" hidden="1" customHeight="1">
      <c r="A132" s="79">
        <v>29</v>
      </c>
      <c r="B132" s="80" t="s">
        <v>491</v>
      </c>
      <c r="C132" s="81" t="s">
        <v>492</v>
      </c>
      <c r="D132" s="81" t="s">
        <v>493</v>
      </c>
      <c r="E132" s="80" t="s">
        <v>494</v>
      </c>
      <c r="F132" s="79" t="s">
        <v>408</v>
      </c>
      <c r="G132" s="79" t="s">
        <v>59</v>
      </c>
      <c r="H132" s="87"/>
      <c r="I132" s="88"/>
    </row>
    <row r="133" spans="1:9" s="84" customFormat="1" ht="15.95" hidden="1" customHeight="1">
      <c r="A133" s="79">
        <v>30</v>
      </c>
      <c r="B133" s="80" t="s">
        <v>495</v>
      </c>
      <c r="C133" s="81" t="s">
        <v>496</v>
      </c>
      <c r="D133" s="81" t="s">
        <v>497</v>
      </c>
      <c r="E133" s="80" t="s">
        <v>360</v>
      </c>
      <c r="F133" s="79" t="s">
        <v>408</v>
      </c>
      <c r="G133" s="79" t="s">
        <v>59</v>
      </c>
      <c r="H133" s="87"/>
      <c r="I133" s="89"/>
    </row>
    <row r="134" spans="1:9" s="84" customFormat="1" ht="15.95" hidden="1" customHeight="1">
      <c r="A134" s="79">
        <v>31</v>
      </c>
      <c r="B134" s="80" t="s">
        <v>498</v>
      </c>
      <c r="C134" s="81" t="s">
        <v>499</v>
      </c>
      <c r="D134" s="81" t="s">
        <v>500</v>
      </c>
      <c r="E134" s="80" t="s">
        <v>501</v>
      </c>
      <c r="F134" s="79" t="s">
        <v>408</v>
      </c>
      <c r="G134" s="79" t="s">
        <v>59</v>
      </c>
      <c r="H134" s="87"/>
      <c r="I134" s="89"/>
    </row>
    <row r="135" spans="1:9" s="84" customFormat="1" ht="15.95" hidden="1" customHeight="1">
      <c r="A135" s="79">
        <v>32</v>
      </c>
      <c r="B135" s="80" t="s">
        <v>502</v>
      </c>
      <c r="C135" s="81" t="s">
        <v>87</v>
      </c>
      <c r="D135" s="81" t="s">
        <v>503</v>
      </c>
      <c r="E135" s="80" t="s">
        <v>150</v>
      </c>
      <c r="F135" s="79" t="s">
        <v>408</v>
      </c>
      <c r="G135" s="79" t="s">
        <v>59</v>
      </c>
      <c r="H135" s="87"/>
      <c r="I135" s="89"/>
    </row>
    <row r="136" spans="1:9" s="84" customFormat="1" ht="15.95" hidden="1" customHeight="1">
      <c r="A136" s="79">
        <v>33</v>
      </c>
      <c r="B136" s="80" t="s">
        <v>504</v>
      </c>
      <c r="C136" s="81" t="s">
        <v>505</v>
      </c>
      <c r="D136" s="81" t="s">
        <v>218</v>
      </c>
      <c r="E136" s="80" t="s">
        <v>506</v>
      </c>
      <c r="F136" s="79" t="s">
        <v>408</v>
      </c>
      <c r="G136" s="79" t="s">
        <v>59</v>
      </c>
      <c r="H136" s="87"/>
      <c r="I136" s="89"/>
    </row>
    <row r="137" spans="1:9" s="84" customFormat="1" ht="15.95" hidden="1" customHeight="1">
      <c r="A137" s="79">
        <v>34</v>
      </c>
      <c r="B137" s="80" t="s">
        <v>507</v>
      </c>
      <c r="C137" s="81" t="s">
        <v>508</v>
      </c>
      <c r="D137" s="81" t="s">
        <v>509</v>
      </c>
      <c r="E137" s="80" t="s">
        <v>192</v>
      </c>
      <c r="F137" s="79" t="s">
        <v>408</v>
      </c>
      <c r="G137" s="79" t="s">
        <v>59</v>
      </c>
      <c r="H137" s="87"/>
      <c r="I137" s="89"/>
    </row>
    <row r="138" spans="1:9" s="84" customFormat="1" ht="15.95" hidden="1" customHeight="1">
      <c r="A138" s="79">
        <v>35</v>
      </c>
      <c r="B138" s="80" t="s">
        <v>510</v>
      </c>
      <c r="C138" s="81" t="s">
        <v>511</v>
      </c>
      <c r="D138" s="81" t="s">
        <v>222</v>
      </c>
      <c r="E138" s="80" t="s">
        <v>419</v>
      </c>
      <c r="F138" s="79" t="s">
        <v>408</v>
      </c>
      <c r="G138" s="79" t="s">
        <v>59</v>
      </c>
      <c r="H138" s="87"/>
      <c r="I138" s="89"/>
    </row>
    <row r="139" spans="1:9" s="84" customFormat="1" ht="15.95" hidden="1" customHeight="1">
      <c r="A139" s="79">
        <v>36</v>
      </c>
      <c r="B139" s="80" t="s">
        <v>512</v>
      </c>
      <c r="C139" s="81" t="s">
        <v>513</v>
      </c>
      <c r="D139" s="81" t="s">
        <v>514</v>
      </c>
      <c r="E139" s="80" t="s">
        <v>515</v>
      </c>
      <c r="F139" s="79" t="s">
        <v>408</v>
      </c>
      <c r="G139" s="79" t="s">
        <v>59</v>
      </c>
      <c r="H139" s="87"/>
      <c r="I139" s="89"/>
    </row>
    <row r="140" spans="1:9" s="84" customFormat="1" ht="15.95" hidden="1" customHeight="1">
      <c r="A140" s="79">
        <v>37</v>
      </c>
      <c r="B140" s="80" t="s">
        <v>516</v>
      </c>
      <c r="C140" s="81" t="s">
        <v>517</v>
      </c>
      <c r="D140" s="81" t="s">
        <v>241</v>
      </c>
      <c r="E140" s="80" t="s">
        <v>454</v>
      </c>
      <c r="F140" s="79" t="s">
        <v>408</v>
      </c>
      <c r="G140" s="79" t="s">
        <v>59</v>
      </c>
      <c r="H140" s="87"/>
      <c r="I140" s="89"/>
    </row>
    <row r="141" spans="1:9" s="84" customFormat="1" ht="15.95" hidden="1" customHeight="1">
      <c r="A141" s="79">
        <v>38</v>
      </c>
      <c r="B141" s="80" t="s">
        <v>518</v>
      </c>
      <c r="C141" s="81" t="s">
        <v>124</v>
      </c>
      <c r="D141" s="81" t="s">
        <v>245</v>
      </c>
      <c r="E141" s="80" t="s">
        <v>519</v>
      </c>
      <c r="F141" s="79" t="s">
        <v>408</v>
      </c>
      <c r="G141" s="79" t="s">
        <v>59</v>
      </c>
      <c r="H141" s="87"/>
      <c r="I141" s="89"/>
    </row>
    <row r="142" spans="1:9" s="84" customFormat="1" ht="15.95" hidden="1" customHeight="1">
      <c r="A142" s="79">
        <v>39</v>
      </c>
      <c r="B142" s="80" t="s">
        <v>520</v>
      </c>
      <c r="C142" s="81" t="s">
        <v>521</v>
      </c>
      <c r="D142" s="81" t="s">
        <v>249</v>
      </c>
      <c r="E142" s="80" t="s">
        <v>522</v>
      </c>
      <c r="F142" s="79" t="s">
        <v>408</v>
      </c>
      <c r="G142" s="79" t="s">
        <v>59</v>
      </c>
      <c r="H142" s="87"/>
      <c r="I142" s="89"/>
    </row>
    <row r="143" spans="1:9" s="84" customFormat="1" ht="15.95" hidden="1" customHeight="1">
      <c r="A143" s="79">
        <v>40</v>
      </c>
      <c r="B143" s="80" t="s">
        <v>523</v>
      </c>
      <c r="C143" s="81" t="s">
        <v>524</v>
      </c>
      <c r="D143" s="81" t="s">
        <v>249</v>
      </c>
      <c r="E143" s="80" t="s">
        <v>525</v>
      </c>
      <c r="F143" s="79" t="s">
        <v>408</v>
      </c>
      <c r="G143" s="79" t="s">
        <v>59</v>
      </c>
      <c r="H143" s="87"/>
      <c r="I143" s="89"/>
    </row>
    <row r="144" spans="1:9" s="84" customFormat="1" ht="15.95" hidden="1" customHeight="1">
      <c r="A144" s="79">
        <v>41</v>
      </c>
      <c r="B144" s="80" t="s">
        <v>526</v>
      </c>
      <c r="C144" s="81" t="s">
        <v>527</v>
      </c>
      <c r="D144" s="81" t="s">
        <v>249</v>
      </c>
      <c r="E144" s="80" t="s">
        <v>528</v>
      </c>
      <c r="F144" s="79" t="s">
        <v>408</v>
      </c>
      <c r="G144" s="79" t="s">
        <v>59</v>
      </c>
      <c r="H144" s="87"/>
      <c r="I144" s="89"/>
    </row>
    <row r="145" spans="1:9" s="84" customFormat="1" ht="15.95" hidden="1" customHeight="1">
      <c r="A145" s="79">
        <v>42</v>
      </c>
      <c r="B145" s="80" t="s">
        <v>529</v>
      </c>
      <c r="C145" s="81" t="s">
        <v>530</v>
      </c>
      <c r="D145" s="81" t="s">
        <v>403</v>
      </c>
      <c r="E145" s="80" t="s">
        <v>281</v>
      </c>
      <c r="F145" s="79" t="s">
        <v>408</v>
      </c>
      <c r="G145" s="79" t="s">
        <v>59</v>
      </c>
      <c r="H145" s="87"/>
      <c r="I145" s="89"/>
    </row>
    <row r="146" spans="1:9" s="84" customFormat="1" ht="15.95" hidden="1" customHeight="1">
      <c r="A146" s="79">
        <v>43</v>
      </c>
      <c r="B146" s="80" t="s">
        <v>531</v>
      </c>
      <c r="C146" s="81" t="s">
        <v>532</v>
      </c>
      <c r="D146" s="81" t="s">
        <v>403</v>
      </c>
      <c r="E146" s="80" t="s">
        <v>533</v>
      </c>
      <c r="F146" s="79" t="s">
        <v>408</v>
      </c>
      <c r="G146" s="79" t="s">
        <v>59</v>
      </c>
      <c r="H146" s="87"/>
      <c r="I146" s="89"/>
    </row>
    <row r="147" spans="1:9" s="84" customFormat="1" ht="15.95" hidden="1" customHeight="1">
      <c r="A147" s="79">
        <v>44</v>
      </c>
      <c r="B147" s="80" t="s">
        <v>534</v>
      </c>
      <c r="C147" s="81" t="s">
        <v>535</v>
      </c>
      <c r="D147" s="81" t="s">
        <v>536</v>
      </c>
      <c r="E147" s="80" t="s">
        <v>537</v>
      </c>
      <c r="F147" s="79" t="s">
        <v>408</v>
      </c>
      <c r="G147" s="79" t="s">
        <v>59</v>
      </c>
      <c r="H147" s="87"/>
      <c r="I147" s="89"/>
    </row>
    <row r="148" spans="1:9" s="84" customFormat="1" ht="15.95" hidden="1" customHeight="1">
      <c r="A148" s="79">
        <v>1</v>
      </c>
      <c r="B148" s="80" t="s">
        <v>538</v>
      </c>
      <c r="C148" s="81" t="s">
        <v>539</v>
      </c>
      <c r="D148" s="81" t="s">
        <v>62</v>
      </c>
      <c r="E148" s="80" t="s">
        <v>540</v>
      </c>
      <c r="F148" s="96" t="s">
        <v>541</v>
      </c>
      <c r="G148" s="79" t="s">
        <v>542</v>
      </c>
      <c r="H148" s="87"/>
      <c r="I148" s="89"/>
    </row>
    <row r="149" spans="1:9" s="84" customFormat="1" ht="15.95" hidden="1" customHeight="1">
      <c r="A149" s="79">
        <v>2</v>
      </c>
      <c r="B149" s="80" t="s">
        <v>543</v>
      </c>
      <c r="C149" s="81" t="s">
        <v>544</v>
      </c>
      <c r="D149" s="81" t="s">
        <v>66</v>
      </c>
      <c r="E149" s="80" t="s">
        <v>545</v>
      </c>
      <c r="F149" s="79" t="s">
        <v>541</v>
      </c>
      <c r="G149" s="79" t="s">
        <v>59</v>
      </c>
      <c r="H149" s="87"/>
      <c r="I149" s="89"/>
    </row>
    <row r="150" spans="1:9" s="84" customFormat="1" ht="15.95" hidden="1" customHeight="1">
      <c r="A150" s="79">
        <v>3</v>
      </c>
      <c r="B150" s="80" t="s">
        <v>546</v>
      </c>
      <c r="C150" s="81" t="s">
        <v>547</v>
      </c>
      <c r="D150" s="81" t="s">
        <v>548</v>
      </c>
      <c r="E150" s="80" t="s">
        <v>447</v>
      </c>
      <c r="F150" s="79" t="s">
        <v>541</v>
      </c>
      <c r="G150" s="79" t="s">
        <v>542</v>
      </c>
      <c r="H150" s="87"/>
      <c r="I150" s="89"/>
    </row>
    <row r="151" spans="1:9" s="84" customFormat="1" ht="15.95" hidden="1" customHeight="1">
      <c r="A151" s="79">
        <v>4</v>
      </c>
      <c r="B151" s="80" t="s">
        <v>549</v>
      </c>
      <c r="C151" s="81" t="s">
        <v>110</v>
      </c>
      <c r="D151" s="81" t="s">
        <v>280</v>
      </c>
      <c r="E151" s="80" t="s">
        <v>304</v>
      </c>
      <c r="F151" s="79" t="s">
        <v>541</v>
      </c>
      <c r="G151" s="79" t="s">
        <v>59</v>
      </c>
      <c r="H151" s="87"/>
      <c r="I151" s="89"/>
    </row>
    <row r="152" spans="1:9" s="84" customFormat="1" ht="15.95" hidden="1" customHeight="1">
      <c r="A152" s="79">
        <v>5</v>
      </c>
      <c r="B152" s="80" t="s">
        <v>550</v>
      </c>
      <c r="C152" s="81" t="s">
        <v>551</v>
      </c>
      <c r="D152" s="81" t="s">
        <v>552</v>
      </c>
      <c r="E152" s="80" t="s">
        <v>553</v>
      </c>
      <c r="F152" s="79" t="s">
        <v>541</v>
      </c>
      <c r="G152" s="79" t="s">
        <v>542</v>
      </c>
      <c r="H152" s="87"/>
      <c r="I152" s="89"/>
    </row>
    <row r="153" spans="1:9" s="84" customFormat="1" ht="15.95" hidden="1" customHeight="1">
      <c r="A153" s="79">
        <v>6</v>
      </c>
      <c r="B153" s="80" t="s">
        <v>554</v>
      </c>
      <c r="C153" s="81" t="s">
        <v>232</v>
      </c>
      <c r="D153" s="81" t="s">
        <v>555</v>
      </c>
      <c r="E153" s="80" t="s">
        <v>556</v>
      </c>
      <c r="F153" s="79" t="s">
        <v>541</v>
      </c>
      <c r="G153" s="79" t="s">
        <v>542</v>
      </c>
      <c r="H153" s="87"/>
      <c r="I153" s="89"/>
    </row>
    <row r="154" spans="1:9" s="84" customFormat="1" ht="15.95" hidden="1" customHeight="1">
      <c r="A154" s="79">
        <v>7</v>
      </c>
      <c r="B154" s="80" t="s">
        <v>557</v>
      </c>
      <c r="C154" s="81" t="s">
        <v>558</v>
      </c>
      <c r="D154" s="81" t="s">
        <v>559</v>
      </c>
      <c r="E154" s="80" t="s">
        <v>560</v>
      </c>
      <c r="F154" s="79" t="s">
        <v>541</v>
      </c>
      <c r="G154" s="79" t="s">
        <v>542</v>
      </c>
      <c r="H154" s="87"/>
      <c r="I154" s="89"/>
    </row>
    <row r="155" spans="1:9" s="84" customFormat="1" ht="15.95" hidden="1" customHeight="1">
      <c r="A155" s="79">
        <v>8</v>
      </c>
      <c r="B155" s="80" t="s">
        <v>561</v>
      </c>
      <c r="C155" s="81" t="s">
        <v>562</v>
      </c>
      <c r="D155" s="81" t="s">
        <v>563</v>
      </c>
      <c r="E155" s="80" t="s">
        <v>564</v>
      </c>
      <c r="F155" s="79" t="s">
        <v>541</v>
      </c>
      <c r="G155" s="79" t="s">
        <v>59</v>
      </c>
      <c r="H155" s="87"/>
      <c r="I155" s="89"/>
    </row>
    <row r="156" spans="1:9" s="84" customFormat="1" ht="15.95" hidden="1" customHeight="1">
      <c r="A156" s="79">
        <v>9</v>
      </c>
      <c r="B156" s="80" t="s">
        <v>565</v>
      </c>
      <c r="C156" s="81" t="s">
        <v>566</v>
      </c>
      <c r="D156" s="81" t="s">
        <v>567</v>
      </c>
      <c r="E156" s="80" t="s">
        <v>568</v>
      </c>
      <c r="F156" s="79" t="s">
        <v>541</v>
      </c>
      <c r="G156" s="79" t="s">
        <v>542</v>
      </c>
      <c r="H156" s="85"/>
      <c r="I156" s="83"/>
    </row>
    <row r="157" spans="1:9" s="84" customFormat="1" ht="15.95" hidden="1" customHeight="1">
      <c r="A157" s="79">
        <v>10</v>
      </c>
      <c r="B157" s="80" t="s">
        <v>569</v>
      </c>
      <c r="C157" s="81" t="s">
        <v>570</v>
      </c>
      <c r="D157" s="81" t="s">
        <v>571</v>
      </c>
      <c r="E157" s="80" t="s">
        <v>572</v>
      </c>
      <c r="F157" s="79" t="s">
        <v>541</v>
      </c>
      <c r="G157" s="79" t="s">
        <v>59</v>
      </c>
      <c r="H157" s="85"/>
      <c r="I157" s="83"/>
    </row>
    <row r="158" spans="1:9" s="84" customFormat="1" ht="15.95" hidden="1" customHeight="1">
      <c r="A158" s="79">
        <v>11</v>
      </c>
      <c r="B158" s="80" t="s">
        <v>573</v>
      </c>
      <c r="C158" s="81" t="s">
        <v>574</v>
      </c>
      <c r="D158" s="81" t="s">
        <v>115</v>
      </c>
      <c r="E158" s="80" t="s">
        <v>575</v>
      </c>
      <c r="F158" s="79" t="s">
        <v>541</v>
      </c>
      <c r="G158" s="79" t="s">
        <v>59</v>
      </c>
      <c r="H158" s="85"/>
      <c r="I158" s="83"/>
    </row>
    <row r="159" spans="1:9" s="84" customFormat="1" ht="15.95" hidden="1" customHeight="1">
      <c r="A159" s="79">
        <v>12</v>
      </c>
      <c r="B159" s="80" t="s">
        <v>576</v>
      </c>
      <c r="C159" s="81" t="s">
        <v>232</v>
      </c>
      <c r="D159" s="81" t="s">
        <v>446</v>
      </c>
      <c r="E159" s="80" t="s">
        <v>577</v>
      </c>
      <c r="F159" s="79" t="s">
        <v>541</v>
      </c>
      <c r="G159" s="79" t="s">
        <v>542</v>
      </c>
      <c r="H159" s="85"/>
      <c r="I159" s="83"/>
    </row>
    <row r="160" spans="1:9" s="84" customFormat="1" ht="15.95" hidden="1" customHeight="1">
      <c r="A160" s="79">
        <v>13</v>
      </c>
      <c r="B160" s="80" t="s">
        <v>578</v>
      </c>
      <c r="C160" s="81" t="s">
        <v>579</v>
      </c>
      <c r="D160" s="81" t="s">
        <v>580</v>
      </c>
      <c r="E160" s="80" t="s">
        <v>380</v>
      </c>
      <c r="F160" s="79" t="s">
        <v>541</v>
      </c>
      <c r="G160" s="79" t="s">
        <v>59</v>
      </c>
      <c r="H160" s="85"/>
      <c r="I160" s="83"/>
    </row>
    <row r="161" spans="1:9" s="84" customFormat="1" ht="15.95" hidden="1" customHeight="1">
      <c r="A161" s="79">
        <v>14</v>
      </c>
      <c r="B161" s="80" t="s">
        <v>581</v>
      </c>
      <c r="C161" s="81" t="s">
        <v>582</v>
      </c>
      <c r="D161" s="81" t="s">
        <v>129</v>
      </c>
      <c r="E161" s="80" t="s">
        <v>583</v>
      </c>
      <c r="F161" s="79" t="s">
        <v>541</v>
      </c>
      <c r="G161" s="79" t="s">
        <v>59</v>
      </c>
      <c r="H161" s="85"/>
      <c r="I161" s="83"/>
    </row>
    <row r="162" spans="1:9" s="84" customFormat="1" ht="15.95" hidden="1" customHeight="1">
      <c r="A162" s="79">
        <v>15</v>
      </c>
      <c r="B162" s="80" t="s">
        <v>584</v>
      </c>
      <c r="C162" s="81" t="s">
        <v>158</v>
      </c>
      <c r="D162" s="81" t="s">
        <v>585</v>
      </c>
      <c r="E162" s="80" t="s">
        <v>586</v>
      </c>
      <c r="F162" s="79" t="s">
        <v>541</v>
      </c>
      <c r="G162" s="79" t="s">
        <v>542</v>
      </c>
      <c r="H162" s="85"/>
      <c r="I162" s="83"/>
    </row>
    <row r="163" spans="1:9" s="84" customFormat="1" ht="15.95" hidden="1" customHeight="1">
      <c r="A163" s="79">
        <v>16</v>
      </c>
      <c r="B163" s="80" t="s">
        <v>587</v>
      </c>
      <c r="C163" s="81" t="s">
        <v>588</v>
      </c>
      <c r="D163" s="81" t="s">
        <v>589</v>
      </c>
      <c r="E163" s="80" t="s">
        <v>460</v>
      </c>
      <c r="F163" s="79" t="s">
        <v>541</v>
      </c>
      <c r="G163" s="79" t="s">
        <v>542</v>
      </c>
      <c r="H163" s="85"/>
      <c r="I163" s="83"/>
    </row>
    <row r="164" spans="1:9" s="84" customFormat="1" ht="15.95" hidden="1" customHeight="1">
      <c r="A164" s="79">
        <v>17</v>
      </c>
      <c r="B164" s="80" t="s">
        <v>590</v>
      </c>
      <c r="C164" s="81" t="s">
        <v>591</v>
      </c>
      <c r="D164" s="81" t="s">
        <v>592</v>
      </c>
      <c r="E164" s="80" t="s">
        <v>593</v>
      </c>
      <c r="F164" s="79" t="s">
        <v>541</v>
      </c>
      <c r="G164" s="79" t="s">
        <v>542</v>
      </c>
      <c r="H164" s="85"/>
      <c r="I164" s="83"/>
    </row>
    <row r="165" spans="1:9" s="84" customFormat="1" ht="20.100000000000001" hidden="1" customHeight="1">
      <c r="A165" s="79">
        <v>18</v>
      </c>
      <c r="B165" s="80" t="s">
        <v>594</v>
      </c>
      <c r="C165" s="81" t="s">
        <v>595</v>
      </c>
      <c r="D165" s="81" t="s">
        <v>353</v>
      </c>
      <c r="E165" s="80" t="s">
        <v>596</v>
      </c>
      <c r="F165" s="79" t="s">
        <v>541</v>
      </c>
      <c r="G165" s="79" t="s">
        <v>59</v>
      </c>
      <c r="H165" s="82"/>
      <c r="I165" s="83"/>
    </row>
    <row r="166" spans="1:9" s="84" customFormat="1" ht="20.100000000000001" hidden="1" customHeight="1">
      <c r="A166" s="79">
        <v>19</v>
      </c>
      <c r="B166" s="80" t="s">
        <v>597</v>
      </c>
      <c r="C166" s="81" t="s">
        <v>598</v>
      </c>
      <c r="D166" s="81" t="s">
        <v>180</v>
      </c>
      <c r="E166" s="80" t="s">
        <v>599</v>
      </c>
      <c r="F166" s="79" t="s">
        <v>541</v>
      </c>
      <c r="G166" s="79" t="s">
        <v>542</v>
      </c>
      <c r="H166" s="85"/>
      <c r="I166" s="83"/>
    </row>
    <row r="167" spans="1:9" s="84" customFormat="1" ht="20.100000000000001" hidden="1" customHeight="1">
      <c r="A167" s="79">
        <v>20</v>
      </c>
      <c r="B167" s="80" t="s">
        <v>600</v>
      </c>
      <c r="C167" s="81" t="s">
        <v>601</v>
      </c>
      <c r="D167" s="81" t="s">
        <v>602</v>
      </c>
      <c r="E167" s="80" t="s">
        <v>603</v>
      </c>
      <c r="F167" s="79" t="s">
        <v>541</v>
      </c>
      <c r="G167" s="79" t="s">
        <v>542</v>
      </c>
      <c r="H167" s="85"/>
      <c r="I167" s="83"/>
    </row>
    <row r="168" spans="1:9" s="84" customFormat="1" ht="20.100000000000001" hidden="1" customHeight="1">
      <c r="A168" s="79">
        <v>21</v>
      </c>
      <c r="B168" s="80" t="s">
        <v>604</v>
      </c>
      <c r="C168" s="81" t="s">
        <v>605</v>
      </c>
      <c r="D168" s="81" t="s">
        <v>602</v>
      </c>
      <c r="E168" s="80" t="s">
        <v>606</v>
      </c>
      <c r="F168" s="79" t="s">
        <v>541</v>
      </c>
      <c r="G168" s="79" t="s">
        <v>542</v>
      </c>
      <c r="H168" s="85"/>
      <c r="I168" s="83"/>
    </row>
    <row r="169" spans="1:9" s="84" customFormat="1" ht="20.100000000000001" hidden="1" customHeight="1">
      <c r="A169" s="79">
        <v>22</v>
      </c>
      <c r="B169" s="80" t="s">
        <v>607</v>
      </c>
      <c r="C169" s="81" t="s">
        <v>608</v>
      </c>
      <c r="D169" s="81" t="s">
        <v>609</v>
      </c>
      <c r="E169" s="80" t="s">
        <v>610</v>
      </c>
      <c r="F169" s="79" t="s">
        <v>541</v>
      </c>
      <c r="G169" s="79" t="s">
        <v>542</v>
      </c>
      <c r="H169" s="85"/>
      <c r="I169" s="83"/>
    </row>
    <row r="170" spans="1:9" s="84" customFormat="1" ht="20.100000000000001" hidden="1" customHeight="1">
      <c r="A170" s="79">
        <v>23</v>
      </c>
      <c r="B170" s="80" t="s">
        <v>611</v>
      </c>
      <c r="C170" s="81" t="s">
        <v>106</v>
      </c>
      <c r="D170" s="81" t="s">
        <v>203</v>
      </c>
      <c r="E170" s="80" t="s">
        <v>612</v>
      </c>
      <c r="F170" s="79" t="s">
        <v>541</v>
      </c>
      <c r="G170" s="79" t="s">
        <v>542</v>
      </c>
      <c r="H170" s="85"/>
      <c r="I170" s="83"/>
    </row>
    <row r="171" spans="1:9" s="84" customFormat="1" ht="20.100000000000001" hidden="1" customHeight="1">
      <c r="A171" s="79">
        <v>24</v>
      </c>
      <c r="B171" s="80" t="s">
        <v>613</v>
      </c>
      <c r="C171" s="81" t="s">
        <v>614</v>
      </c>
      <c r="D171" s="81" t="s">
        <v>615</v>
      </c>
      <c r="E171" s="80" t="s">
        <v>616</v>
      </c>
      <c r="F171" s="79" t="s">
        <v>541</v>
      </c>
      <c r="G171" s="79" t="s">
        <v>542</v>
      </c>
      <c r="H171" s="85"/>
      <c r="I171" s="83"/>
    </row>
    <row r="172" spans="1:9" s="84" customFormat="1" ht="20.100000000000001" hidden="1" customHeight="1">
      <c r="A172" s="79">
        <v>25</v>
      </c>
      <c r="B172" s="80" t="s">
        <v>617</v>
      </c>
      <c r="C172" s="81" t="s">
        <v>618</v>
      </c>
      <c r="D172" s="81" t="s">
        <v>615</v>
      </c>
      <c r="E172" s="80" t="s">
        <v>299</v>
      </c>
      <c r="F172" s="79" t="s">
        <v>541</v>
      </c>
      <c r="G172" s="79" t="s">
        <v>542</v>
      </c>
      <c r="H172" s="85"/>
      <c r="I172" s="83"/>
    </row>
    <row r="173" spans="1:9" s="84" customFormat="1" ht="20.100000000000001" hidden="1" customHeight="1">
      <c r="A173" s="79">
        <v>26</v>
      </c>
      <c r="B173" s="80" t="s">
        <v>619</v>
      </c>
      <c r="C173" s="81" t="s">
        <v>232</v>
      </c>
      <c r="D173" s="81" t="s">
        <v>620</v>
      </c>
      <c r="E173" s="80" t="s">
        <v>621</v>
      </c>
      <c r="F173" s="79" t="s">
        <v>541</v>
      </c>
      <c r="G173" s="79" t="s">
        <v>542</v>
      </c>
      <c r="H173" s="85"/>
      <c r="I173" s="83"/>
    </row>
    <row r="174" spans="1:9" s="84" customFormat="1" ht="20.100000000000001" hidden="1" customHeight="1">
      <c r="A174" s="79">
        <v>27</v>
      </c>
      <c r="B174" s="80" t="s">
        <v>622</v>
      </c>
      <c r="C174" s="81" t="s">
        <v>623</v>
      </c>
      <c r="D174" s="81" t="s">
        <v>624</v>
      </c>
      <c r="E174" s="80" t="s">
        <v>262</v>
      </c>
      <c r="F174" s="79" t="s">
        <v>541</v>
      </c>
      <c r="G174" s="79" t="s">
        <v>542</v>
      </c>
      <c r="H174" s="85"/>
      <c r="I174" s="83"/>
    </row>
    <row r="175" spans="1:9" s="84" customFormat="1" ht="20.100000000000001" hidden="1" customHeight="1">
      <c r="A175" s="79">
        <v>28</v>
      </c>
      <c r="B175" s="80" t="s">
        <v>625</v>
      </c>
      <c r="C175" s="81" t="s">
        <v>626</v>
      </c>
      <c r="D175" s="81" t="s">
        <v>503</v>
      </c>
      <c r="E175" s="80" t="s">
        <v>627</v>
      </c>
      <c r="F175" s="79" t="s">
        <v>541</v>
      </c>
      <c r="G175" s="79" t="s">
        <v>59</v>
      </c>
      <c r="H175" s="85"/>
      <c r="I175" s="83"/>
    </row>
    <row r="176" spans="1:9" s="84" customFormat="1" ht="20.100000000000001" hidden="1" customHeight="1">
      <c r="A176" s="79">
        <v>29</v>
      </c>
      <c r="B176" s="80" t="s">
        <v>628</v>
      </c>
      <c r="C176" s="81" t="s">
        <v>629</v>
      </c>
      <c r="D176" s="81" t="s">
        <v>630</v>
      </c>
      <c r="E176" s="80" t="s">
        <v>631</v>
      </c>
      <c r="F176" s="79" t="s">
        <v>541</v>
      </c>
      <c r="G176" s="79" t="s">
        <v>542</v>
      </c>
      <c r="H176" s="87"/>
      <c r="I176" s="88"/>
    </row>
    <row r="177" spans="1:9" s="84" customFormat="1" ht="20.100000000000001" hidden="1" customHeight="1">
      <c r="A177" s="79">
        <v>30</v>
      </c>
      <c r="B177" s="80" t="s">
        <v>632</v>
      </c>
      <c r="C177" s="81" t="s">
        <v>633</v>
      </c>
      <c r="D177" s="81" t="s">
        <v>634</v>
      </c>
      <c r="E177" s="80" t="s">
        <v>635</v>
      </c>
      <c r="F177" s="79" t="s">
        <v>541</v>
      </c>
      <c r="G177" s="79" t="s">
        <v>542</v>
      </c>
      <c r="H177" s="87"/>
      <c r="I177" s="89"/>
    </row>
    <row r="178" spans="1:9" s="84" customFormat="1" ht="20.100000000000001" hidden="1" customHeight="1">
      <c r="A178" s="79">
        <v>31</v>
      </c>
      <c r="B178" s="80" t="s">
        <v>636</v>
      </c>
      <c r="C178" s="81" t="s">
        <v>637</v>
      </c>
      <c r="D178" s="81" t="s">
        <v>514</v>
      </c>
      <c r="E178" s="80" t="s">
        <v>638</v>
      </c>
      <c r="F178" s="79" t="s">
        <v>541</v>
      </c>
      <c r="G178" s="79" t="s">
        <v>59</v>
      </c>
      <c r="H178" s="87"/>
      <c r="I178" s="89"/>
    </row>
    <row r="179" spans="1:9" s="84" customFormat="1" ht="20.100000000000001" hidden="1" customHeight="1">
      <c r="A179" s="79">
        <v>32</v>
      </c>
      <c r="B179" s="80" t="s">
        <v>639</v>
      </c>
      <c r="C179" s="81" t="s">
        <v>640</v>
      </c>
      <c r="D179" s="81" t="s">
        <v>377</v>
      </c>
      <c r="E179" s="80" t="s">
        <v>641</v>
      </c>
      <c r="F179" s="79" t="s">
        <v>541</v>
      </c>
      <c r="G179" s="79" t="s">
        <v>59</v>
      </c>
      <c r="H179" s="87"/>
      <c r="I179" s="89"/>
    </row>
    <row r="180" spans="1:9" s="84" customFormat="1" ht="20.100000000000001" hidden="1" customHeight="1">
      <c r="A180" s="79">
        <v>33</v>
      </c>
      <c r="B180" s="80" t="s">
        <v>642</v>
      </c>
      <c r="C180" s="81" t="s">
        <v>643</v>
      </c>
      <c r="D180" s="81" t="s">
        <v>644</v>
      </c>
      <c r="E180" s="80" t="s">
        <v>645</v>
      </c>
      <c r="F180" s="79" t="s">
        <v>541</v>
      </c>
      <c r="G180" s="79" t="s">
        <v>542</v>
      </c>
      <c r="H180" s="87"/>
      <c r="I180" s="89"/>
    </row>
    <row r="181" spans="1:9" s="84" customFormat="1" ht="20.100000000000001" hidden="1" customHeight="1">
      <c r="A181" s="79">
        <v>34</v>
      </c>
      <c r="B181" s="80" t="s">
        <v>646</v>
      </c>
      <c r="C181" s="81" t="s">
        <v>647</v>
      </c>
      <c r="D181" s="81" t="s">
        <v>249</v>
      </c>
      <c r="E181" s="80" t="s">
        <v>648</v>
      </c>
      <c r="F181" s="79" t="s">
        <v>541</v>
      </c>
      <c r="G181" s="79" t="s">
        <v>59</v>
      </c>
      <c r="H181" s="87"/>
      <c r="I181" s="89"/>
    </row>
    <row r="182" spans="1:9" s="84" customFormat="1" ht="20.100000000000001" hidden="1" customHeight="1">
      <c r="A182" s="79">
        <v>35</v>
      </c>
      <c r="B182" s="80" t="s">
        <v>649</v>
      </c>
      <c r="C182" s="81" t="s">
        <v>650</v>
      </c>
      <c r="D182" s="81" t="s">
        <v>651</v>
      </c>
      <c r="E182" s="80" t="s">
        <v>522</v>
      </c>
      <c r="F182" s="79" t="s">
        <v>541</v>
      </c>
      <c r="G182" s="79" t="s">
        <v>542</v>
      </c>
      <c r="H182" s="87"/>
      <c r="I182" s="89"/>
    </row>
    <row r="183" spans="1:9" s="84" customFormat="1" ht="20.100000000000001" hidden="1" customHeight="1">
      <c r="A183" s="79">
        <v>36</v>
      </c>
      <c r="B183" s="80" t="s">
        <v>652</v>
      </c>
      <c r="C183" s="81" t="s">
        <v>653</v>
      </c>
      <c r="D183" s="81" t="s">
        <v>651</v>
      </c>
      <c r="E183" s="80" t="s">
        <v>654</v>
      </c>
      <c r="F183" s="79" t="s">
        <v>541</v>
      </c>
      <c r="G183" s="79" t="s">
        <v>542</v>
      </c>
      <c r="H183" s="87"/>
      <c r="I183" s="89"/>
    </row>
    <row r="184" spans="1:9" s="84" customFormat="1" ht="20.100000000000001" hidden="1" customHeight="1">
      <c r="A184" s="79">
        <v>37</v>
      </c>
      <c r="B184" s="80" t="s">
        <v>655</v>
      </c>
      <c r="C184" s="81" t="s">
        <v>656</v>
      </c>
      <c r="D184" s="81" t="s">
        <v>657</v>
      </c>
      <c r="E184" s="80" t="s">
        <v>463</v>
      </c>
      <c r="F184" s="79" t="s">
        <v>541</v>
      </c>
      <c r="G184" s="79" t="s">
        <v>542</v>
      </c>
      <c r="H184" s="87"/>
      <c r="I184" s="89"/>
    </row>
    <row r="185" spans="1:9" s="84" customFormat="1" ht="20.100000000000001" hidden="1" customHeight="1">
      <c r="A185" s="79">
        <v>38</v>
      </c>
      <c r="B185" s="80" t="s">
        <v>658</v>
      </c>
      <c r="C185" s="81" t="s">
        <v>659</v>
      </c>
      <c r="D185" s="81" t="s">
        <v>660</v>
      </c>
      <c r="E185" s="80" t="s">
        <v>150</v>
      </c>
      <c r="F185" s="79" t="s">
        <v>541</v>
      </c>
      <c r="G185" s="79" t="s">
        <v>542</v>
      </c>
      <c r="H185" s="87"/>
      <c r="I185" s="89"/>
    </row>
    <row r="186" spans="1:9" s="84" customFormat="1" ht="20.100000000000001" hidden="1" customHeight="1">
      <c r="A186" s="79">
        <v>39</v>
      </c>
      <c r="B186" s="80" t="s">
        <v>661</v>
      </c>
      <c r="C186" s="81" t="s">
        <v>662</v>
      </c>
      <c r="D186" s="81" t="s">
        <v>660</v>
      </c>
      <c r="E186" s="80" t="s">
        <v>663</v>
      </c>
      <c r="F186" s="79" t="s">
        <v>541</v>
      </c>
      <c r="G186" s="79" t="s">
        <v>542</v>
      </c>
      <c r="H186" s="87"/>
      <c r="I186" s="89"/>
    </row>
    <row r="187" spans="1:9" s="84" customFormat="1" ht="20.100000000000001" hidden="1" customHeight="1">
      <c r="A187" s="79">
        <v>40</v>
      </c>
      <c r="B187" s="80" t="s">
        <v>664</v>
      </c>
      <c r="C187" s="81" t="s">
        <v>665</v>
      </c>
      <c r="D187" s="81" t="s">
        <v>660</v>
      </c>
      <c r="E187" s="80" t="s">
        <v>350</v>
      </c>
      <c r="F187" s="79" t="s">
        <v>541</v>
      </c>
      <c r="G187" s="79" t="s">
        <v>542</v>
      </c>
      <c r="H187" s="87"/>
      <c r="I187" s="89"/>
    </row>
    <row r="188" spans="1:9" s="84" customFormat="1" ht="20.100000000000001" hidden="1" customHeight="1">
      <c r="A188" s="79">
        <v>41</v>
      </c>
      <c r="B188" s="80" t="s">
        <v>666</v>
      </c>
      <c r="C188" s="81" t="s">
        <v>667</v>
      </c>
      <c r="D188" s="81" t="s">
        <v>660</v>
      </c>
      <c r="E188" s="80" t="s">
        <v>668</v>
      </c>
      <c r="F188" s="79" t="s">
        <v>541</v>
      </c>
      <c r="G188" s="79" t="s">
        <v>542</v>
      </c>
      <c r="H188" s="87"/>
      <c r="I188" s="89"/>
    </row>
    <row r="189" spans="1:9" s="84" customFormat="1" ht="20.100000000000001" hidden="1" customHeight="1">
      <c r="A189" s="79">
        <v>42</v>
      </c>
      <c r="B189" s="80" t="s">
        <v>669</v>
      </c>
      <c r="C189" s="81" t="s">
        <v>670</v>
      </c>
      <c r="D189" s="81" t="s">
        <v>671</v>
      </c>
      <c r="E189" s="80" t="s">
        <v>672</v>
      </c>
      <c r="F189" s="79" t="s">
        <v>541</v>
      </c>
      <c r="G189" s="79" t="s">
        <v>542</v>
      </c>
      <c r="H189" s="87"/>
      <c r="I189" s="89"/>
    </row>
    <row r="190" spans="1:9" s="84" customFormat="1" ht="20.100000000000001" hidden="1" customHeight="1">
      <c r="A190" s="79">
        <v>1</v>
      </c>
      <c r="B190" s="80" t="s">
        <v>673</v>
      </c>
      <c r="C190" s="81" t="s">
        <v>674</v>
      </c>
      <c r="D190" s="81" t="s">
        <v>56</v>
      </c>
      <c r="E190" s="80" t="s">
        <v>603</v>
      </c>
      <c r="F190" s="96" t="s">
        <v>675</v>
      </c>
      <c r="G190" s="79" t="s">
        <v>59</v>
      </c>
      <c r="H190" s="87"/>
      <c r="I190" s="89"/>
    </row>
    <row r="191" spans="1:9" s="84" customFormat="1" ht="20.100000000000001" hidden="1" customHeight="1">
      <c r="A191" s="79">
        <v>2</v>
      </c>
      <c r="B191" s="80" t="s">
        <v>676</v>
      </c>
      <c r="C191" s="81" t="s">
        <v>677</v>
      </c>
      <c r="D191" s="81" t="s">
        <v>62</v>
      </c>
      <c r="E191" s="80" t="s">
        <v>678</v>
      </c>
      <c r="F191" s="79" t="s">
        <v>675</v>
      </c>
      <c r="G191" s="79" t="s">
        <v>59</v>
      </c>
      <c r="H191" s="87"/>
      <c r="I191" s="89"/>
    </row>
    <row r="192" spans="1:9" s="84" customFormat="1" ht="20.100000000000001" hidden="1" customHeight="1">
      <c r="A192" s="79">
        <v>3</v>
      </c>
      <c r="B192" s="80" t="s">
        <v>679</v>
      </c>
      <c r="C192" s="81" t="s">
        <v>680</v>
      </c>
      <c r="D192" s="81" t="s">
        <v>62</v>
      </c>
      <c r="E192" s="80" t="s">
        <v>681</v>
      </c>
      <c r="F192" s="79" t="s">
        <v>675</v>
      </c>
      <c r="G192" s="79" t="s">
        <v>59</v>
      </c>
      <c r="H192" s="87"/>
      <c r="I192" s="89"/>
    </row>
    <row r="193" spans="1:9" s="84" customFormat="1" ht="20.100000000000001" hidden="1" customHeight="1">
      <c r="A193" s="79">
        <v>4</v>
      </c>
      <c r="B193" s="80" t="s">
        <v>682</v>
      </c>
      <c r="C193" s="81" t="s">
        <v>683</v>
      </c>
      <c r="D193" s="81" t="s">
        <v>66</v>
      </c>
      <c r="E193" s="80" t="s">
        <v>684</v>
      </c>
      <c r="F193" s="79" t="s">
        <v>675</v>
      </c>
      <c r="G193" s="79" t="s">
        <v>59</v>
      </c>
      <c r="H193" s="87"/>
      <c r="I193" s="89"/>
    </row>
    <row r="194" spans="1:9" s="84" customFormat="1" ht="20.100000000000001" hidden="1" customHeight="1">
      <c r="A194" s="79">
        <v>5</v>
      </c>
      <c r="B194" s="80" t="s">
        <v>685</v>
      </c>
      <c r="C194" s="81" t="s">
        <v>221</v>
      </c>
      <c r="D194" s="81" t="s">
        <v>66</v>
      </c>
      <c r="E194" s="80" t="s">
        <v>686</v>
      </c>
      <c r="F194" s="79" t="s">
        <v>675</v>
      </c>
      <c r="G194" s="79" t="s">
        <v>59</v>
      </c>
      <c r="H194" s="87"/>
      <c r="I194" s="89"/>
    </row>
    <row r="195" spans="1:9" s="84" customFormat="1" ht="20.100000000000001" hidden="1" customHeight="1">
      <c r="A195" s="79">
        <v>6</v>
      </c>
      <c r="B195" s="80" t="s">
        <v>687</v>
      </c>
      <c r="C195" s="81" t="s">
        <v>87</v>
      </c>
      <c r="D195" s="81" t="s">
        <v>688</v>
      </c>
      <c r="E195" s="80" t="s">
        <v>689</v>
      </c>
      <c r="F195" s="79" t="s">
        <v>675</v>
      </c>
      <c r="G195" s="79" t="s">
        <v>59</v>
      </c>
      <c r="H195" s="87"/>
      <c r="I195" s="89"/>
    </row>
    <row r="196" spans="1:9" s="84" customFormat="1" ht="20.100000000000001" hidden="1" customHeight="1">
      <c r="A196" s="79">
        <v>7</v>
      </c>
      <c r="B196" s="80" t="s">
        <v>690</v>
      </c>
      <c r="C196" s="81" t="s">
        <v>229</v>
      </c>
      <c r="D196" s="81" t="s">
        <v>688</v>
      </c>
      <c r="E196" s="80" t="s">
        <v>691</v>
      </c>
      <c r="F196" s="79" t="s">
        <v>675</v>
      </c>
      <c r="G196" s="79" t="s">
        <v>59</v>
      </c>
      <c r="H196" s="87"/>
      <c r="I196" s="89"/>
    </row>
    <row r="197" spans="1:9" s="84" customFormat="1" ht="20.100000000000001" hidden="1" customHeight="1">
      <c r="A197" s="79">
        <v>8</v>
      </c>
      <c r="B197" s="80" t="s">
        <v>692</v>
      </c>
      <c r="C197" s="81" t="s">
        <v>693</v>
      </c>
      <c r="D197" s="81" t="s">
        <v>77</v>
      </c>
      <c r="E197" s="80" t="s">
        <v>150</v>
      </c>
      <c r="F197" s="79" t="s">
        <v>675</v>
      </c>
      <c r="G197" s="79" t="s">
        <v>59</v>
      </c>
      <c r="H197" s="87"/>
      <c r="I197" s="89"/>
    </row>
    <row r="198" spans="1:9" s="84" customFormat="1" ht="20.100000000000001" hidden="1" customHeight="1">
      <c r="A198" s="79">
        <v>9</v>
      </c>
      <c r="B198" s="80" t="s">
        <v>694</v>
      </c>
      <c r="C198" s="81" t="s">
        <v>695</v>
      </c>
      <c r="D198" s="81" t="s">
        <v>77</v>
      </c>
      <c r="E198" s="80" t="s">
        <v>696</v>
      </c>
      <c r="F198" s="79" t="s">
        <v>675</v>
      </c>
      <c r="G198" s="79" t="s">
        <v>59</v>
      </c>
      <c r="H198" s="87"/>
      <c r="I198" s="89"/>
    </row>
    <row r="199" spans="1:9" s="84" customFormat="1" ht="20.100000000000001" hidden="1" customHeight="1">
      <c r="A199" s="79">
        <v>10</v>
      </c>
      <c r="B199" s="80" t="s">
        <v>697</v>
      </c>
      <c r="C199" s="81" t="s">
        <v>698</v>
      </c>
      <c r="D199" s="81" t="s">
        <v>77</v>
      </c>
      <c r="E199" s="80" t="s">
        <v>699</v>
      </c>
      <c r="F199" s="79" t="s">
        <v>675</v>
      </c>
      <c r="G199" s="79" t="s">
        <v>59</v>
      </c>
      <c r="H199" s="87"/>
      <c r="I199" s="89"/>
    </row>
    <row r="200" spans="1:9" s="84" customFormat="1" ht="20.100000000000001" hidden="1" customHeight="1">
      <c r="A200" s="79">
        <v>11</v>
      </c>
      <c r="B200" s="80" t="s">
        <v>700</v>
      </c>
      <c r="C200" s="81" t="s">
        <v>701</v>
      </c>
      <c r="D200" s="81" t="s">
        <v>280</v>
      </c>
      <c r="E200" s="80" t="s">
        <v>702</v>
      </c>
      <c r="F200" s="79" t="s">
        <v>675</v>
      </c>
      <c r="G200" s="79" t="s">
        <v>59</v>
      </c>
      <c r="H200" s="87"/>
      <c r="I200" s="89"/>
    </row>
    <row r="201" spans="1:9" s="91" customFormat="1" ht="20.100000000000001" hidden="1" customHeight="1">
      <c r="A201" s="79">
        <v>12</v>
      </c>
      <c r="B201" s="80" t="s">
        <v>703</v>
      </c>
      <c r="C201" s="81" t="s">
        <v>704</v>
      </c>
      <c r="D201" s="81" t="s">
        <v>280</v>
      </c>
      <c r="E201" s="80" t="s">
        <v>705</v>
      </c>
      <c r="F201" s="79" t="s">
        <v>675</v>
      </c>
      <c r="G201" s="79" t="s">
        <v>59</v>
      </c>
      <c r="H201" s="90"/>
      <c r="I201" s="89"/>
    </row>
    <row r="202" spans="1:9" s="84" customFormat="1" ht="20.100000000000001" hidden="1" customHeight="1">
      <c r="A202" s="79">
        <v>13</v>
      </c>
      <c r="B202" s="80" t="s">
        <v>706</v>
      </c>
      <c r="C202" s="81" t="s">
        <v>339</v>
      </c>
      <c r="D202" s="81" t="s">
        <v>92</v>
      </c>
      <c r="E202" s="80" t="s">
        <v>707</v>
      </c>
      <c r="F202" s="79" t="s">
        <v>675</v>
      </c>
      <c r="G202" s="79" t="s">
        <v>59</v>
      </c>
      <c r="H202" s="87"/>
      <c r="I202" s="89"/>
    </row>
    <row r="203" spans="1:9" s="84" customFormat="1" ht="20.100000000000001" hidden="1" customHeight="1">
      <c r="A203" s="79">
        <v>14</v>
      </c>
      <c r="B203" s="80" t="s">
        <v>708</v>
      </c>
      <c r="C203" s="81" t="s">
        <v>709</v>
      </c>
      <c r="D203" s="81" t="s">
        <v>92</v>
      </c>
      <c r="E203" s="80" t="s">
        <v>710</v>
      </c>
      <c r="F203" s="79" t="s">
        <v>675</v>
      </c>
      <c r="G203" s="79" t="s">
        <v>59</v>
      </c>
      <c r="H203" s="87"/>
      <c r="I203" s="89"/>
    </row>
    <row r="204" spans="1:9" s="84" customFormat="1" ht="20.100000000000001" hidden="1" customHeight="1">
      <c r="A204" s="79">
        <v>15</v>
      </c>
      <c r="B204" s="80" t="s">
        <v>711</v>
      </c>
      <c r="C204" s="81" t="s">
        <v>87</v>
      </c>
      <c r="D204" s="81" t="s">
        <v>100</v>
      </c>
      <c r="E204" s="80" t="s">
        <v>712</v>
      </c>
      <c r="F204" s="79" t="s">
        <v>675</v>
      </c>
      <c r="G204" s="79" t="s">
        <v>59</v>
      </c>
      <c r="H204" s="92"/>
      <c r="I204" s="89"/>
    </row>
    <row r="205" spans="1:9" s="84" customFormat="1" ht="20.100000000000001" hidden="1" customHeight="1">
      <c r="A205" s="79">
        <v>16</v>
      </c>
      <c r="B205" s="80" t="s">
        <v>713</v>
      </c>
      <c r="C205" s="81" t="s">
        <v>714</v>
      </c>
      <c r="D205" s="81" t="s">
        <v>115</v>
      </c>
      <c r="E205" s="80" t="s">
        <v>378</v>
      </c>
      <c r="F205" s="79" t="s">
        <v>675</v>
      </c>
      <c r="G205" s="79" t="s">
        <v>59</v>
      </c>
      <c r="H205" s="87"/>
      <c r="I205" s="89"/>
    </row>
    <row r="206" spans="1:9" s="84" customFormat="1" ht="20.100000000000001" hidden="1" customHeight="1">
      <c r="A206" s="79">
        <v>17</v>
      </c>
      <c r="B206" s="80" t="s">
        <v>715</v>
      </c>
      <c r="C206" s="81" t="s">
        <v>158</v>
      </c>
      <c r="D206" s="81" t="s">
        <v>115</v>
      </c>
      <c r="E206" s="80" t="s">
        <v>716</v>
      </c>
      <c r="F206" s="79" t="s">
        <v>675</v>
      </c>
      <c r="G206" s="79" t="s">
        <v>59</v>
      </c>
      <c r="H206" s="87"/>
      <c r="I206" s="89"/>
    </row>
    <row r="207" spans="1:9" s="84" customFormat="1" ht="20.100000000000001" hidden="1" customHeight="1">
      <c r="A207" s="79">
        <v>18</v>
      </c>
      <c r="B207" s="80" t="s">
        <v>717</v>
      </c>
      <c r="C207" s="81" t="s">
        <v>718</v>
      </c>
      <c r="D207" s="81" t="s">
        <v>115</v>
      </c>
      <c r="E207" s="80" t="s">
        <v>719</v>
      </c>
      <c r="F207" s="79" t="s">
        <v>675</v>
      </c>
      <c r="G207" s="79" t="s">
        <v>59</v>
      </c>
      <c r="H207" s="87"/>
      <c r="I207" s="89"/>
    </row>
    <row r="208" spans="1:9" s="84" customFormat="1" ht="20.100000000000001" hidden="1" customHeight="1">
      <c r="A208" s="79">
        <v>19</v>
      </c>
      <c r="B208" s="80" t="s">
        <v>720</v>
      </c>
      <c r="C208" s="81" t="s">
        <v>721</v>
      </c>
      <c r="D208" s="81" t="s">
        <v>125</v>
      </c>
      <c r="E208" s="80" t="s">
        <v>722</v>
      </c>
      <c r="F208" s="79" t="s">
        <v>675</v>
      </c>
      <c r="G208" s="79" t="s">
        <v>59</v>
      </c>
      <c r="H208" s="87"/>
      <c r="I208" s="89"/>
    </row>
    <row r="209" spans="1:9" s="84" customFormat="1" ht="20.100000000000001" hidden="1" customHeight="1">
      <c r="A209" s="79">
        <v>20</v>
      </c>
      <c r="B209" s="80" t="s">
        <v>723</v>
      </c>
      <c r="C209" s="81" t="s">
        <v>724</v>
      </c>
      <c r="D209" s="81" t="s">
        <v>446</v>
      </c>
      <c r="E209" s="80" t="s">
        <v>223</v>
      </c>
      <c r="F209" s="79" t="s">
        <v>675</v>
      </c>
      <c r="G209" s="79" t="s">
        <v>59</v>
      </c>
      <c r="H209" s="87"/>
      <c r="I209" s="89"/>
    </row>
    <row r="210" spans="1:9" s="84" customFormat="1" ht="20.100000000000001" hidden="1" customHeight="1">
      <c r="A210" s="79">
        <v>21</v>
      </c>
      <c r="B210" s="80" t="s">
        <v>725</v>
      </c>
      <c r="C210" s="81" t="s">
        <v>726</v>
      </c>
      <c r="D210" s="81" t="s">
        <v>129</v>
      </c>
      <c r="E210" s="80" t="s">
        <v>274</v>
      </c>
      <c r="F210" s="79" t="s">
        <v>675</v>
      </c>
      <c r="G210" s="79" t="s">
        <v>59</v>
      </c>
      <c r="H210" s="87"/>
      <c r="I210" s="89"/>
    </row>
    <row r="211" spans="1:9" s="84" customFormat="1" ht="20.100000000000001" hidden="1" customHeight="1">
      <c r="A211" s="79">
        <v>22</v>
      </c>
      <c r="B211" s="80" t="s">
        <v>727</v>
      </c>
      <c r="C211" s="81" t="s">
        <v>728</v>
      </c>
      <c r="D211" s="81" t="s">
        <v>133</v>
      </c>
      <c r="E211" s="80" t="s">
        <v>371</v>
      </c>
      <c r="F211" s="79" t="s">
        <v>675</v>
      </c>
      <c r="G211" s="79" t="s">
        <v>59</v>
      </c>
      <c r="H211" s="87"/>
      <c r="I211" s="89"/>
    </row>
    <row r="212" spans="1:9" s="84" customFormat="1" ht="20.100000000000001" hidden="1" customHeight="1">
      <c r="A212" s="79">
        <v>23</v>
      </c>
      <c r="B212" s="80" t="s">
        <v>729</v>
      </c>
      <c r="C212" s="81" t="s">
        <v>730</v>
      </c>
      <c r="D212" s="81" t="s">
        <v>731</v>
      </c>
      <c r="E212" s="80" t="s">
        <v>732</v>
      </c>
      <c r="F212" s="79" t="s">
        <v>675</v>
      </c>
      <c r="G212" s="79" t="s">
        <v>59</v>
      </c>
      <c r="H212" s="87"/>
      <c r="I212" s="89"/>
    </row>
    <row r="213" spans="1:9" s="84" customFormat="1" ht="20.100000000000001" hidden="1" customHeight="1">
      <c r="A213" s="79">
        <v>24</v>
      </c>
      <c r="B213" s="80" t="s">
        <v>733</v>
      </c>
      <c r="C213" s="81" t="s">
        <v>734</v>
      </c>
      <c r="D213" s="81" t="s">
        <v>145</v>
      </c>
      <c r="E213" s="80" t="s">
        <v>735</v>
      </c>
      <c r="F213" s="79" t="s">
        <v>675</v>
      </c>
      <c r="G213" s="79" t="s">
        <v>59</v>
      </c>
      <c r="H213" s="87"/>
      <c r="I213" s="89"/>
    </row>
    <row r="214" spans="1:9" s="91" customFormat="1" ht="20.100000000000001" hidden="1" customHeight="1">
      <c r="A214" s="79">
        <v>25</v>
      </c>
      <c r="B214" s="80" t="s">
        <v>736</v>
      </c>
      <c r="C214" s="81" t="s">
        <v>737</v>
      </c>
      <c r="D214" s="81" t="s">
        <v>145</v>
      </c>
      <c r="E214" s="80" t="s">
        <v>738</v>
      </c>
      <c r="F214" s="79" t="s">
        <v>675</v>
      </c>
      <c r="G214" s="79" t="s">
        <v>59</v>
      </c>
      <c r="H214" s="90"/>
      <c r="I214" s="89"/>
    </row>
    <row r="215" spans="1:9" s="84" customFormat="1" ht="20.100000000000001" hidden="1" customHeight="1">
      <c r="A215" s="79">
        <v>26</v>
      </c>
      <c r="B215" s="80" t="s">
        <v>739</v>
      </c>
      <c r="C215" s="81" t="s">
        <v>740</v>
      </c>
      <c r="D215" s="81" t="s">
        <v>153</v>
      </c>
      <c r="E215" s="80" t="s">
        <v>741</v>
      </c>
      <c r="F215" s="79" t="s">
        <v>675</v>
      </c>
      <c r="G215" s="79" t="s">
        <v>59</v>
      </c>
      <c r="H215" s="87"/>
      <c r="I215" s="89"/>
    </row>
    <row r="216" spans="1:9" s="84" customFormat="1" ht="20.100000000000001" hidden="1" customHeight="1">
      <c r="A216" s="79">
        <v>27</v>
      </c>
      <c r="B216" s="80" t="s">
        <v>742</v>
      </c>
      <c r="C216" s="81" t="s">
        <v>743</v>
      </c>
      <c r="D216" s="81" t="s">
        <v>166</v>
      </c>
      <c r="E216" s="80" t="s">
        <v>744</v>
      </c>
      <c r="F216" s="79" t="s">
        <v>675</v>
      </c>
      <c r="G216" s="79" t="s">
        <v>59</v>
      </c>
      <c r="H216" s="87"/>
      <c r="I216" s="89"/>
    </row>
    <row r="217" spans="1:9" s="84" customFormat="1" ht="20.100000000000001" hidden="1" customHeight="1">
      <c r="A217" s="79">
        <v>28</v>
      </c>
      <c r="B217" s="80" t="s">
        <v>745</v>
      </c>
      <c r="C217" s="81" t="s">
        <v>746</v>
      </c>
      <c r="D217" s="81" t="s">
        <v>170</v>
      </c>
      <c r="E217" s="80" t="s">
        <v>747</v>
      </c>
      <c r="F217" s="79" t="s">
        <v>675</v>
      </c>
      <c r="G217" s="79" t="s">
        <v>59</v>
      </c>
      <c r="H217" s="87"/>
      <c r="I217" s="89"/>
    </row>
    <row r="218" spans="1:9" s="84" customFormat="1" ht="20.100000000000001" hidden="1" customHeight="1">
      <c r="A218" s="79">
        <v>29</v>
      </c>
      <c r="B218" s="80" t="s">
        <v>748</v>
      </c>
      <c r="C218" s="81" t="s">
        <v>749</v>
      </c>
      <c r="D218" s="81" t="s">
        <v>750</v>
      </c>
      <c r="E218" s="80" t="s">
        <v>322</v>
      </c>
      <c r="F218" s="79" t="s">
        <v>675</v>
      </c>
      <c r="G218" s="79" t="s">
        <v>59</v>
      </c>
      <c r="H218" s="87"/>
      <c r="I218" s="89"/>
    </row>
    <row r="219" spans="1:9" s="84" customFormat="1" ht="20.100000000000001" hidden="1" customHeight="1">
      <c r="A219" s="79">
        <v>30</v>
      </c>
      <c r="B219" s="80" t="s">
        <v>751</v>
      </c>
      <c r="C219" s="81" t="s">
        <v>158</v>
      </c>
      <c r="D219" s="81" t="s">
        <v>752</v>
      </c>
      <c r="E219" s="80" t="s">
        <v>753</v>
      </c>
      <c r="F219" s="79" t="s">
        <v>675</v>
      </c>
      <c r="G219" s="79" t="s">
        <v>59</v>
      </c>
      <c r="H219" s="87"/>
      <c r="I219" s="89"/>
    </row>
    <row r="220" spans="1:9" s="84" customFormat="1" ht="20.100000000000001" hidden="1" customHeight="1">
      <c r="A220" s="79">
        <v>31</v>
      </c>
      <c r="B220" s="80" t="s">
        <v>754</v>
      </c>
      <c r="C220" s="81" t="s">
        <v>755</v>
      </c>
      <c r="D220" s="81" t="s">
        <v>184</v>
      </c>
      <c r="E220" s="80" t="s">
        <v>756</v>
      </c>
      <c r="F220" s="79" t="s">
        <v>675</v>
      </c>
      <c r="G220" s="79" t="s">
        <v>59</v>
      </c>
      <c r="H220" s="87"/>
      <c r="I220" s="89"/>
    </row>
    <row r="221" spans="1:9" s="84" customFormat="1" ht="20.100000000000001" hidden="1" customHeight="1">
      <c r="A221" s="79">
        <v>32</v>
      </c>
      <c r="B221" s="80" t="s">
        <v>757</v>
      </c>
      <c r="C221" s="81" t="s">
        <v>118</v>
      </c>
      <c r="D221" s="81" t="s">
        <v>758</v>
      </c>
      <c r="E221" s="80" t="s">
        <v>759</v>
      </c>
      <c r="F221" s="79" t="s">
        <v>675</v>
      </c>
      <c r="G221" s="79" t="s">
        <v>59</v>
      </c>
      <c r="H221" s="87"/>
      <c r="I221" s="89"/>
    </row>
    <row r="222" spans="1:9" hidden="1">
      <c r="A222" s="79">
        <v>33</v>
      </c>
      <c r="B222" s="80" t="s">
        <v>760</v>
      </c>
      <c r="C222" s="81" t="s">
        <v>761</v>
      </c>
      <c r="D222" s="81" t="s">
        <v>191</v>
      </c>
      <c r="E222" s="80" t="s">
        <v>762</v>
      </c>
      <c r="F222" s="79" t="s">
        <v>675</v>
      </c>
      <c r="G222" s="79" t="s">
        <v>59</v>
      </c>
      <c r="H222" s="87"/>
      <c r="I222" s="89"/>
    </row>
    <row r="223" spans="1:9" hidden="1">
      <c r="A223" s="79">
        <v>34</v>
      </c>
      <c r="B223" s="80" t="s">
        <v>763</v>
      </c>
      <c r="C223" s="81" t="s">
        <v>764</v>
      </c>
      <c r="D223" s="81" t="s">
        <v>195</v>
      </c>
      <c r="E223" s="80" t="s">
        <v>299</v>
      </c>
      <c r="F223" s="79" t="s">
        <v>675</v>
      </c>
      <c r="G223" s="79" t="s">
        <v>59</v>
      </c>
      <c r="H223" s="87"/>
      <c r="I223" s="89"/>
    </row>
    <row r="224" spans="1:9" hidden="1">
      <c r="A224" s="79">
        <v>35</v>
      </c>
      <c r="B224" s="80" t="s">
        <v>765</v>
      </c>
      <c r="C224" s="81" t="s">
        <v>158</v>
      </c>
      <c r="D224" s="81" t="s">
        <v>195</v>
      </c>
      <c r="E224" s="80" t="s">
        <v>766</v>
      </c>
      <c r="F224" s="79" t="s">
        <v>675</v>
      </c>
      <c r="G224" s="79" t="s">
        <v>59</v>
      </c>
      <c r="H224" s="87"/>
      <c r="I224" s="89"/>
    </row>
    <row r="225" spans="1:9" hidden="1">
      <c r="A225" s="79">
        <v>36</v>
      </c>
      <c r="B225" s="80" t="s">
        <v>767</v>
      </c>
      <c r="C225" s="81" t="s">
        <v>768</v>
      </c>
      <c r="D225" s="81" t="s">
        <v>195</v>
      </c>
      <c r="E225" s="80" t="s">
        <v>769</v>
      </c>
      <c r="F225" s="79" t="s">
        <v>675</v>
      </c>
      <c r="G225" s="79" t="s">
        <v>59</v>
      </c>
      <c r="H225" s="87"/>
      <c r="I225" s="89"/>
    </row>
    <row r="226" spans="1:9" hidden="1">
      <c r="A226" s="79">
        <v>37</v>
      </c>
      <c r="B226" s="80" t="s">
        <v>770</v>
      </c>
      <c r="C226" s="81" t="s">
        <v>158</v>
      </c>
      <c r="D226" s="81" t="s">
        <v>199</v>
      </c>
      <c r="E226" s="80" t="s">
        <v>771</v>
      </c>
      <c r="F226" s="79" t="s">
        <v>675</v>
      </c>
      <c r="G226" s="79" t="s">
        <v>59</v>
      </c>
      <c r="H226" s="87"/>
      <c r="I226" s="89"/>
    </row>
    <row r="227" spans="1:9" hidden="1">
      <c r="A227" s="79">
        <v>38</v>
      </c>
      <c r="B227" s="80" t="s">
        <v>772</v>
      </c>
      <c r="C227" s="81" t="s">
        <v>370</v>
      </c>
      <c r="D227" s="81" t="s">
        <v>199</v>
      </c>
      <c r="E227" s="80" t="s">
        <v>368</v>
      </c>
      <c r="F227" s="79" t="s">
        <v>675</v>
      </c>
      <c r="G227" s="79" t="s">
        <v>59</v>
      </c>
      <c r="H227" s="87"/>
      <c r="I227" s="89"/>
    </row>
    <row r="228" spans="1:9" hidden="1">
      <c r="A228" s="79">
        <v>39</v>
      </c>
      <c r="B228" s="80" t="s">
        <v>773</v>
      </c>
      <c r="C228" s="81" t="s">
        <v>774</v>
      </c>
      <c r="D228" s="81" t="s">
        <v>486</v>
      </c>
      <c r="E228" s="80" t="s">
        <v>775</v>
      </c>
      <c r="F228" s="79" t="s">
        <v>675</v>
      </c>
      <c r="G228" s="79" t="s">
        <v>59</v>
      </c>
      <c r="H228" s="87"/>
      <c r="I228" s="89"/>
    </row>
    <row r="229" spans="1:9" hidden="1">
      <c r="A229" s="79">
        <v>40</v>
      </c>
      <c r="B229" s="80" t="s">
        <v>776</v>
      </c>
      <c r="C229" s="81" t="s">
        <v>532</v>
      </c>
      <c r="D229" s="81" t="s">
        <v>486</v>
      </c>
      <c r="E229" s="80" t="s">
        <v>533</v>
      </c>
      <c r="F229" s="79" t="s">
        <v>675</v>
      </c>
      <c r="G229" s="79" t="s">
        <v>59</v>
      </c>
      <c r="H229" s="87"/>
      <c r="I229" s="89"/>
    </row>
    <row r="230" spans="1:9" hidden="1">
      <c r="A230" s="79">
        <v>41</v>
      </c>
      <c r="B230" s="80" t="s">
        <v>777</v>
      </c>
      <c r="C230" s="81" t="s">
        <v>778</v>
      </c>
      <c r="D230" s="81" t="s">
        <v>493</v>
      </c>
      <c r="E230" s="80" t="s">
        <v>779</v>
      </c>
      <c r="F230" s="79" t="s">
        <v>675</v>
      </c>
      <c r="G230" s="79" t="s">
        <v>59</v>
      </c>
      <c r="H230" s="87"/>
      <c r="I230" s="89"/>
    </row>
    <row r="231" spans="1:9" hidden="1">
      <c r="A231" s="79">
        <v>42</v>
      </c>
      <c r="B231" s="80" t="s">
        <v>780</v>
      </c>
      <c r="C231" s="81" t="s">
        <v>734</v>
      </c>
      <c r="D231" s="81" t="s">
        <v>493</v>
      </c>
      <c r="E231" s="80" t="s">
        <v>735</v>
      </c>
      <c r="F231" s="79" t="s">
        <v>675</v>
      </c>
      <c r="G231" s="79" t="s">
        <v>59</v>
      </c>
      <c r="H231" s="85"/>
      <c r="I231" s="83"/>
    </row>
    <row r="232" spans="1:9" hidden="1">
      <c r="A232" s="79">
        <v>43</v>
      </c>
      <c r="B232" s="80" t="s">
        <v>781</v>
      </c>
      <c r="C232" s="81" t="s">
        <v>782</v>
      </c>
      <c r="D232" s="81" t="s">
        <v>493</v>
      </c>
      <c r="E232" s="80" t="s">
        <v>783</v>
      </c>
      <c r="F232" s="79" t="s">
        <v>675</v>
      </c>
      <c r="G232" s="79" t="s">
        <v>59</v>
      </c>
      <c r="H232" s="85"/>
      <c r="I232" s="83"/>
    </row>
    <row r="233" spans="1:9" hidden="1">
      <c r="A233" s="79">
        <v>44</v>
      </c>
      <c r="B233" s="80" t="s">
        <v>784</v>
      </c>
      <c r="C233" s="81" t="s">
        <v>785</v>
      </c>
      <c r="D233" s="81" t="s">
        <v>493</v>
      </c>
      <c r="E233" s="80" t="s">
        <v>786</v>
      </c>
      <c r="F233" s="79" t="s">
        <v>675</v>
      </c>
      <c r="G233" s="79" t="s">
        <v>59</v>
      </c>
      <c r="H233" s="85"/>
      <c r="I233" s="83"/>
    </row>
    <row r="234" spans="1:9" hidden="1">
      <c r="A234" s="79">
        <v>45</v>
      </c>
      <c r="B234" s="80" t="s">
        <v>787</v>
      </c>
      <c r="C234" s="81" t="s">
        <v>788</v>
      </c>
      <c r="D234" s="81" t="s">
        <v>503</v>
      </c>
      <c r="E234" s="80" t="s">
        <v>789</v>
      </c>
      <c r="F234" s="79" t="s">
        <v>675</v>
      </c>
      <c r="G234" s="79" t="s">
        <v>59</v>
      </c>
      <c r="H234" s="85"/>
      <c r="I234" s="83"/>
    </row>
    <row r="235" spans="1:9" hidden="1">
      <c r="A235" s="79">
        <v>46</v>
      </c>
      <c r="B235" s="80" t="s">
        <v>790</v>
      </c>
      <c r="C235" s="81" t="s">
        <v>791</v>
      </c>
      <c r="D235" s="81" t="s">
        <v>222</v>
      </c>
      <c r="E235" s="80" t="s">
        <v>792</v>
      </c>
      <c r="F235" s="79" t="s">
        <v>675</v>
      </c>
      <c r="G235" s="79" t="s">
        <v>59</v>
      </c>
      <c r="H235" s="85"/>
      <c r="I235" s="83"/>
    </row>
    <row r="236" spans="1:9" hidden="1">
      <c r="A236" s="79">
        <v>47</v>
      </c>
      <c r="B236" s="80" t="s">
        <v>793</v>
      </c>
      <c r="C236" s="81" t="s">
        <v>333</v>
      </c>
      <c r="D236" s="81" t="s">
        <v>794</v>
      </c>
      <c r="E236" s="80" t="s">
        <v>684</v>
      </c>
      <c r="F236" s="79" t="s">
        <v>675</v>
      </c>
      <c r="G236" s="79" t="s">
        <v>59</v>
      </c>
      <c r="H236" s="85"/>
      <c r="I236" s="83"/>
    </row>
    <row r="237" spans="1:9" hidden="1">
      <c r="A237" s="79">
        <v>48</v>
      </c>
      <c r="B237" s="80" t="s">
        <v>795</v>
      </c>
      <c r="C237" s="81" t="s">
        <v>796</v>
      </c>
      <c r="D237" s="81" t="s">
        <v>797</v>
      </c>
      <c r="E237" s="80" t="s">
        <v>798</v>
      </c>
      <c r="F237" s="79" t="s">
        <v>675</v>
      </c>
      <c r="G237" s="79" t="s">
        <v>59</v>
      </c>
      <c r="H237" s="85"/>
      <c r="I237" s="83"/>
    </row>
    <row r="238" spans="1:9" hidden="1">
      <c r="A238" s="79">
        <v>49</v>
      </c>
      <c r="B238" s="80" t="s">
        <v>799</v>
      </c>
      <c r="C238" s="81" t="s">
        <v>800</v>
      </c>
      <c r="D238" s="81" t="s">
        <v>801</v>
      </c>
      <c r="E238" s="80" t="s">
        <v>802</v>
      </c>
      <c r="F238" s="79" t="s">
        <v>675</v>
      </c>
      <c r="G238" s="79" t="s">
        <v>59</v>
      </c>
      <c r="H238" s="85"/>
      <c r="I238" s="83"/>
    </row>
    <row r="239" spans="1:9" hidden="1">
      <c r="A239" s="79">
        <v>50</v>
      </c>
      <c r="B239" s="80" t="s">
        <v>803</v>
      </c>
      <c r="C239" s="81" t="s">
        <v>804</v>
      </c>
      <c r="D239" s="81" t="s">
        <v>801</v>
      </c>
      <c r="E239" s="80" t="s">
        <v>805</v>
      </c>
      <c r="F239" s="79" t="s">
        <v>675</v>
      </c>
      <c r="G239" s="79" t="s">
        <v>59</v>
      </c>
      <c r="H239" s="85"/>
      <c r="I239" s="83"/>
    </row>
    <row r="240" spans="1:9" hidden="1">
      <c r="A240" s="79">
        <v>51</v>
      </c>
      <c r="B240" s="80" t="s">
        <v>806</v>
      </c>
      <c r="C240" s="81" t="s">
        <v>782</v>
      </c>
      <c r="D240" s="81" t="s">
        <v>403</v>
      </c>
      <c r="E240" s="80" t="s">
        <v>807</v>
      </c>
      <c r="F240" s="79" t="s">
        <v>675</v>
      </c>
      <c r="G240" s="79" t="s">
        <v>59</v>
      </c>
      <c r="H240" s="85"/>
      <c r="I240" s="83"/>
    </row>
    <row r="241" spans="1:9" hidden="1">
      <c r="A241" s="79">
        <v>52</v>
      </c>
      <c r="B241" s="80" t="s">
        <v>808</v>
      </c>
      <c r="C241" s="81" t="s">
        <v>524</v>
      </c>
      <c r="D241" s="81" t="s">
        <v>809</v>
      </c>
      <c r="E241" s="80" t="s">
        <v>603</v>
      </c>
      <c r="F241" s="79" t="s">
        <v>675</v>
      </c>
      <c r="G241" s="79" t="s">
        <v>59</v>
      </c>
      <c r="H241" s="85"/>
      <c r="I241" s="83"/>
    </row>
    <row r="242" spans="1:9" hidden="1">
      <c r="A242" s="79">
        <v>1</v>
      </c>
      <c r="B242" s="80" t="s">
        <v>810</v>
      </c>
      <c r="C242" s="81" t="s">
        <v>811</v>
      </c>
      <c r="D242" s="81" t="s">
        <v>257</v>
      </c>
      <c r="E242" s="80" t="s">
        <v>812</v>
      </c>
      <c r="F242" s="96" t="s">
        <v>813</v>
      </c>
      <c r="G242" s="79" t="s">
        <v>542</v>
      </c>
      <c r="H242" s="85"/>
      <c r="I242" s="83"/>
    </row>
    <row r="243" spans="1:9" hidden="1">
      <c r="A243" s="79">
        <v>2</v>
      </c>
      <c r="B243" s="80" t="s">
        <v>814</v>
      </c>
      <c r="C243" s="81" t="s">
        <v>815</v>
      </c>
      <c r="D243" s="81" t="s">
        <v>62</v>
      </c>
      <c r="E243" s="80" t="s">
        <v>816</v>
      </c>
      <c r="F243" s="79" t="s">
        <v>813</v>
      </c>
      <c r="G243" s="79" t="s">
        <v>542</v>
      </c>
      <c r="H243" s="87"/>
      <c r="I243" s="89"/>
    </row>
    <row r="244" spans="1:9" hidden="1">
      <c r="A244" s="79">
        <v>3</v>
      </c>
      <c r="B244" s="80" t="s">
        <v>817</v>
      </c>
      <c r="C244" s="81" t="s">
        <v>818</v>
      </c>
      <c r="D244" s="81" t="s">
        <v>62</v>
      </c>
      <c r="E244" s="80" t="s">
        <v>363</v>
      </c>
      <c r="F244" s="79" t="s">
        <v>813</v>
      </c>
      <c r="G244" s="79" t="s">
        <v>542</v>
      </c>
      <c r="H244" s="87"/>
      <c r="I244" s="89"/>
    </row>
    <row r="245" spans="1:9" hidden="1">
      <c r="A245" s="79">
        <v>4</v>
      </c>
      <c r="B245" s="80" t="s">
        <v>819</v>
      </c>
      <c r="C245" s="81" t="s">
        <v>820</v>
      </c>
      <c r="D245" s="81" t="s">
        <v>821</v>
      </c>
      <c r="E245" s="80" t="s">
        <v>822</v>
      </c>
      <c r="F245" s="79" t="s">
        <v>813</v>
      </c>
      <c r="G245" s="79" t="s">
        <v>542</v>
      </c>
      <c r="H245" s="87"/>
      <c r="I245" s="89"/>
    </row>
    <row r="246" spans="1:9" hidden="1">
      <c r="A246" s="79">
        <v>5</v>
      </c>
      <c r="B246" s="80" t="s">
        <v>823</v>
      </c>
      <c r="C246" s="81" t="s">
        <v>824</v>
      </c>
      <c r="D246" s="81" t="s">
        <v>825</v>
      </c>
      <c r="E246" s="80" t="s">
        <v>380</v>
      </c>
      <c r="F246" s="79" t="s">
        <v>813</v>
      </c>
      <c r="G246" s="79" t="s">
        <v>542</v>
      </c>
      <c r="H246" s="87"/>
      <c r="I246" s="89"/>
    </row>
    <row r="247" spans="1:9" hidden="1">
      <c r="A247" s="79">
        <v>6</v>
      </c>
      <c r="B247" s="80" t="s">
        <v>826</v>
      </c>
      <c r="C247" s="81" t="s">
        <v>432</v>
      </c>
      <c r="D247" s="81" t="s">
        <v>298</v>
      </c>
      <c r="E247" s="80" t="s">
        <v>310</v>
      </c>
      <c r="F247" s="79" t="s">
        <v>813</v>
      </c>
      <c r="G247" s="79" t="s">
        <v>59</v>
      </c>
      <c r="H247" s="87"/>
      <c r="I247" s="89"/>
    </row>
    <row r="248" spans="1:9" hidden="1">
      <c r="A248" s="79">
        <v>7</v>
      </c>
      <c r="B248" s="80" t="s">
        <v>827</v>
      </c>
      <c r="C248" s="81" t="s">
        <v>828</v>
      </c>
      <c r="D248" s="81" t="s">
        <v>829</v>
      </c>
      <c r="E248" s="80" t="s">
        <v>830</v>
      </c>
      <c r="F248" s="79" t="s">
        <v>813</v>
      </c>
      <c r="G248" s="79" t="s">
        <v>542</v>
      </c>
      <c r="H248" s="87"/>
      <c r="I248" s="89"/>
    </row>
    <row r="249" spans="1:9" hidden="1">
      <c r="A249" s="79">
        <v>8</v>
      </c>
      <c r="B249" s="80" t="s">
        <v>831</v>
      </c>
      <c r="C249" s="81" t="s">
        <v>832</v>
      </c>
      <c r="D249" s="81" t="s">
        <v>833</v>
      </c>
      <c r="E249" s="80" t="s">
        <v>104</v>
      </c>
      <c r="F249" s="79" t="s">
        <v>813</v>
      </c>
      <c r="G249" s="79" t="s">
        <v>59</v>
      </c>
      <c r="H249" s="87"/>
      <c r="I249" s="89"/>
    </row>
    <row r="250" spans="1:9" hidden="1">
      <c r="A250" s="79">
        <v>9</v>
      </c>
      <c r="B250" s="80" t="s">
        <v>834</v>
      </c>
      <c r="C250" s="81" t="s">
        <v>835</v>
      </c>
      <c r="D250" s="81" t="s">
        <v>446</v>
      </c>
      <c r="E250" s="80" t="s">
        <v>836</v>
      </c>
      <c r="F250" s="79" t="s">
        <v>813</v>
      </c>
      <c r="G250" s="79" t="s">
        <v>59</v>
      </c>
      <c r="H250" s="87"/>
      <c r="I250" s="89"/>
    </row>
    <row r="251" spans="1:9" hidden="1">
      <c r="A251" s="79">
        <v>10</v>
      </c>
      <c r="B251" s="80" t="s">
        <v>837</v>
      </c>
      <c r="C251" s="81" t="s">
        <v>838</v>
      </c>
      <c r="D251" s="81" t="s">
        <v>141</v>
      </c>
      <c r="E251" s="80" t="s">
        <v>839</v>
      </c>
      <c r="F251" s="79" t="s">
        <v>813</v>
      </c>
      <c r="G251" s="79" t="s">
        <v>542</v>
      </c>
      <c r="H251" s="87"/>
      <c r="I251" s="89"/>
    </row>
    <row r="252" spans="1:9" hidden="1">
      <c r="A252" s="79">
        <v>11</v>
      </c>
      <c r="B252" s="80" t="s">
        <v>840</v>
      </c>
      <c r="C252" s="81" t="s">
        <v>841</v>
      </c>
      <c r="D252" s="81" t="s">
        <v>141</v>
      </c>
      <c r="E252" s="80" t="s">
        <v>702</v>
      </c>
      <c r="F252" s="79" t="s">
        <v>813</v>
      </c>
      <c r="G252" s="79" t="s">
        <v>542</v>
      </c>
      <c r="H252" s="87"/>
      <c r="I252" s="89"/>
    </row>
    <row r="253" spans="1:9" hidden="1">
      <c r="A253" s="79">
        <v>12</v>
      </c>
      <c r="B253" s="80" t="s">
        <v>842</v>
      </c>
      <c r="C253" s="81" t="s">
        <v>843</v>
      </c>
      <c r="D253" s="81" t="s">
        <v>170</v>
      </c>
      <c r="E253" s="80" t="s">
        <v>844</v>
      </c>
      <c r="F253" s="79" t="s">
        <v>813</v>
      </c>
      <c r="G253" s="79" t="s">
        <v>59</v>
      </c>
      <c r="H253" s="87"/>
      <c r="I253" s="89"/>
    </row>
    <row r="254" spans="1:9" hidden="1">
      <c r="A254" s="79">
        <v>13</v>
      </c>
      <c r="B254" s="80" t="s">
        <v>845</v>
      </c>
      <c r="C254" s="81" t="s">
        <v>846</v>
      </c>
      <c r="D254" s="81" t="s">
        <v>592</v>
      </c>
      <c r="E254" s="80" t="s">
        <v>304</v>
      </c>
      <c r="F254" s="79" t="s">
        <v>813</v>
      </c>
      <c r="G254" s="79" t="s">
        <v>542</v>
      </c>
      <c r="H254" s="87"/>
      <c r="I254" s="89"/>
    </row>
    <row r="255" spans="1:9" hidden="1">
      <c r="A255" s="79">
        <v>14</v>
      </c>
      <c r="B255" s="80" t="s">
        <v>847</v>
      </c>
      <c r="C255" s="81" t="s">
        <v>848</v>
      </c>
      <c r="D255" s="81" t="s">
        <v>592</v>
      </c>
      <c r="E255" s="80" t="s">
        <v>849</v>
      </c>
      <c r="F255" s="79" t="s">
        <v>813</v>
      </c>
      <c r="G255" s="79" t="s">
        <v>542</v>
      </c>
      <c r="H255" s="87"/>
      <c r="I255" s="89"/>
    </row>
    <row r="256" spans="1:9" hidden="1">
      <c r="A256" s="79">
        <v>15</v>
      </c>
      <c r="B256" s="80" t="s">
        <v>850</v>
      </c>
      <c r="C256" s="81" t="s">
        <v>851</v>
      </c>
      <c r="D256" s="81" t="s">
        <v>852</v>
      </c>
      <c r="E256" s="80" t="s">
        <v>853</v>
      </c>
      <c r="F256" s="79" t="s">
        <v>813</v>
      </c>
      <c r="G256" s="79" t="s">
        <v>542</v>
      </c>
      <c r="H256" s="87"/>
      <c r="I256" s="89"/>
    </row>
    <row r="257" spans="1:9" hidden="1">
      <c r="A257" s="79">
        <v>16</v>
      </c>
      <c r="B257" s="80" t="s">
        <v>854</v>
      </c>
      <c r="C257" s="81" t="s">
        <v>855</v>
      </c>
      <c r="D257" s="81" t="s">
        <v>180</v>
      </c>
      <c r="E257" s="80" t="s">
        <v>856</v>
      </c>
      <c r="F257" s="79" t="s">
        <v>813</v>
      </c>
      <c r="G257" s="79" t="s">
        <v>542</v>
      </c>
      <c r="H257" s="87"/>
      <c r="I257" s="89"/>
    </row>
    <row r="258" spans="1:9" hidden="1">
      <c r="A258" s="79">
        <v>17</v>
      </c>
      <c r="B258" s="80" t="s">
        <v>857</v>
      </c>
      <c r="C258" s="81" t="s">
        <v>858</v>
      </c>
      <c r="D258" s="81" t="s">
        <v>180</v>
      </c>
      <c r="E258" s="80" t="s">
        <v>540</v>
      </c>
      <c r="F258" s="79" t="s">
        <v>813</v>
      </c>
      <c r="G258" s="79" t="s">
        <v>542</v>
      </c>
      <c r="H258" s="87"/>
      <c r="I258" s="89"/>
    </row>
    <row r="259" spans="1:9" hidden="1">
      <c r="A259" s="79">
        <v>18</v>
      </c>
      <c r="B259" s="80" t="s">
        <v>859</v>
      </c>
      <c r="C259" s="81" t="s">
        <v>860</v>
      </c>
      <c r="D259" s="81" t="s">
        <v>180</v>
      </c>
      <c r="E259" s="80" t="s">
        <v>528</v>
      </c>
      <c r="F259" s="79" t="s">
        <v>813</v>
      </c>
      <c r="G259" s="79" t="s">
        <v>542</v>
      </c>
      <c r="H259" s="87"/>
      <c r="I259" s="89"/>
    </row>
    <row r="260" spans="1:9" hidden="1">
      <c r="A260" s="79">
        <v>19</v>
      </c>
      <c r="B260" s="80" t="s">
        <v>861</v>
      </c>
      <c r="C260" s="81" t="s">
        <v>862</v>
      </c>
      <c r="D260" s="81" t="s">
        <v>863</v>
      </c>
      <c r="E260" s="80" t="s">
        <v>334</v>
      </c>
      <c r="F260" s="79" t="s">
        <v>813</v>
      </c>
      <c r="G260" s="79" t="s">
        <v>542</v>
      </c>
      <c r="H260" s="87"/>
      <c r="I260" s="89"/>
    </row>
    <row r="261" spans="1:9" hidden="1">
      <c r="A261" s="79">
        <v>20</v>
      </c>
      <c r="B261" s="80" t="s">
        <v>864</v>
      </c>
      <c r="C261" s="81" t="s">
        <v>865</v>
      </c>
      <c r="D261" s="81" t="s">
        <v>609</v>
      </c>
      <c r="E261" s="80" t="s">
        <v>866</v>
      </c>
      <c r="F261" s="79" t="s">
        <v>813</v>
      </c>
      <c r="G261" s="79" t="s">
        <v>542</v>
      </c>
      <c r="H261" s="87"/>
      <c r="I261" s="89"/>
    </row>
    <row r="262" spans="1:9" hidden="1">
      <c r="A262" s="79">
        <v>21</v>
      </c>
      <c r="B262" s="80" t="s">
        <v>867</v>
      </c>
      <c r="C262" s="81" t="s">
        <v>868</v>
      </c>
      <c r="D262" s="81" t="s">
        <v>203</v>
      </c>
      <c r="E262" s="80" t="s">
        <v>494</v>
      </c>
      <c r="F262" s="79" t="s">
        <v>813</v>
      </c>
      <c r="G262" s="79" t="s">
        <v>542</v>
      </c>
      <c r="H262" s="85"/>
      <c r="I262" s="83"/>
    </row>
    <row r="263" spans="1:9" hidden="1">
      <c r="A263" s="79">
        <v>22</v>
      </c>
      <c r="B263" s="80" t="s">
        <v>869</v>
      </c>
      <c r="C263" s="81" t="s">
        <v>870</v>
      </c>
      <c r="D263" s="81" t="s">
        <v>211</v>
      </c>
      <c r="E263" s="80" t="s">
        <v>262</v>
      </c>
      <c r="F263" s="79" t="s">
        <v>813</v>
      </c>
      <c r="G263" s="79" t="s">
        <v>59</v>
      </c>
      <c r="H263" s="85"/>
      <c r="I263" s="83"/>
    </row>
    <row r="264" spans="1:9" hidden="1">
      <c r="A264" s="79">
        <v>23</v>
      </c>
      <c r="B264" s="80" t="s">
        <v>871</v>
      </c>
      <c r="C264" s="81" t="s">
        <v>872</v>
      </c>
      <c r="D264" s="81" t="s">
        <v>624</v>
      </c>
      <c r="E264" s="80" t="s">
        <v>873</v>
      </c>
      <c r="F264" s="79" t="s">
        <v>813</v>
      </c>
      <c r="G264" s="79" t="s">
        <v>542</v>
      </c>
      <c r="H264" s="85"/>
      <c r="I264" s="83"/>
    </row>
    <row r="265" spans="1:9" hidden="1">
      <c r="A265" s="79">
        <v>24</v>
      </c>
      <c r="B265" s="80" t="s">
        <v>874</v>
      </c>
      <c r="C265" s="81" t="s">
        <v>875</v>
      </c>
      <c r="D265" s="81" t="s">
        <v>630</v>
      </c>
      <c r="E265" s="80" t="s">
        <v>876</v>
      </c>
      <c r="F265" s="79" t="s">
        <v>813</v>
      </c>
      <c r="G265" s="79" t="s">
        <v>542</v>
      </c>
      <c r="H265" s="85"/>
      <c r="I265" s="83"/>
    </row>
    <row r="266" spans="1:9" hidden="1">
      <c r="A266" s="79">
        <v>25</v>
      </c>
      <c r="B266" s="80" t="s">
        <v>877</v>
      </c>
      <c r="C266" s="81" t="s">
        <v>878</v>
      </c>
      <c r="D266" s="81" t="s">
        <v>634</v>
      </c>
      <c r="E266" s="80" t="s">
        <v>879</v>
      </c>
      <c r="F266" s="79" t="s">
        <v>813</v>
      </c>
      <c r="G266" s="79" t="s">
        <v>542</v>
      </c>
      <c r="H266" s="85"/>
      <c r="I266" s="83"/>
    </row>
    <row r="267" spans="1:9" hidden="1">
      <c r="A267" s="79">
        <v>26</v>
      </c>
      <c r="B267" s="80" t="s">
        <v>880</v>
      </c>
      <c r="C267" s="81" t="s">
        <v>647</v>
      </c>
      <c r="D267" s="81" t="s">
        <v>634</v>
      </c>
      <c r="E267" s="80" t="s">
        <v>881</v>
      </c>
      <c r="F267" s="79" t="s">
        <v>813</v>
      </c>
      <c r="G267" s="79" t="s">
        <v>542</v>
      </c>
      <c r="H267" s="85"/>
      <c r="I267" s="83"/>
    </row>
    <row r="268" spans="1:9" hidden="1">
      <c r="A268" s="79">
        <v>27</v>
      </c>
      <c r="B268" s="80" t="s">
        <v>882</v>
      </c>
      <c r="C268" s="81" t="s">
        <v>883</v>
      </c>
      <c r="D268" s="81" t="s">
        <v>884</v>
      </c>
      <c r="E268" s="80" t="s">
        <v>885</v>
      </c>
      <c r="F268" s="79" t="s">
        <v>813</v>
      </c>
      <c r="G268" s="79" t="s">
        <v>542</v>
      </c>
      <c r="H268" s="85"/>
      <c r="I268" s="83"/>
    </row>
    <row r="269" spans="1:9" hidden="1">
      <c r="A269" s="79">
        <v>28</v>
      </c>
      <c r="B269" s="80" t="s">
        <v>886</v>
      </c>
      <c r="C269" s="81" t="s">
        <v>887</v>
      </c>
      <c r="D269" s="81" t="s">
        <v>888</v>
      </c>
      <c r="E269" s="80" t="s">
        <v>889</v>
      </c>
      <c r="F269" s="79" t="s">
        <v>813</v>
      </c>
      <c r="G269" s="79" t="s">
        <v>542</v>
      </c>
      <c r="H269" s="87"/>
      <c r="I269" s="88"/>
    </row>
    <row r="270" spans="1:9" hidden="1">
      <c r="A270" s="79">
        <v>29</v>
      </c>
      <c r="B270" s="80" t="s">
        <v>890</v>
      </c>
      <c r="C270" s="81" t="s">
        <v>891</v>
      </c>
      <c r="D270" s="81" t="s">
        <v>892</v>
      </c>
      <c r="E270" s="80" t="s">
        <v>893</v>
      </c>
      <c r="F270" s="79" t="s">
        <v>813</v>
      </c>
      <c r="G270" s="79" t="s">
        <v>542</v>
      </c>
      <c r="H270" s="87"/>
      <c r="I270" s="89"/>
    </row>
    <row r="271" spans="1:9" hidden="1">
      <c r="A271" s="79">
        <v>1</v>
      </c>
      <c r="B271" s="80" t="s">
        <v>894</v>
      </c>
      <c r="C271" s="81" t="s">
        <v>236</v>
      </c>
      <c r="D271" s="81" t="s">
        <v>895</v>
      </c>
      <c r="E271" s="80" t="s">
        <v>896</v>
      </c>
      <c r="F271" s="96" t="s">
        <v>897</v>
      </c>
      <c r="G271" s="79" t="s">
        <v>59</v>
      </c>
      <c r="H271" s="87"/>
      <c r="I271" s="89"/>
    </row>
    <row r="272" spans="1:9" hidden="1">
      <c r="A272" s="79">
        <v>2</v>
      </c>
      <c r="B272" s="80" t="s">
        <v>898</v>
      </c>
      <c r="C272" s="81" t="s">
        <v>899</v>
      </c>
      <c r="D272" s="81" t="s">
        <v>688</v>
      </c>
      <c r="E272" s="80" t="s">
        <v>154</v>
      </c>
      <c r="F272" s="79" t="s">
        <v>897</v>
      </c>
      <c r="G272" s="79" t="s">
        <v>59</v>
      </c>
      <c r="H272" s="87"/>
      <c r="I272" s="89"/>
    </row>
    <row r="273" spans="1:9" hidden="1">
      <c r="A273" s="79">
        <v>3</v>
      </c>
      <c r="B273" s="80" t="s">
        <v>900</v>
      </c>
      <c r="C273" s="81" t="s">
        <v>901</v>
      </c>
      <c r="D273" s="81" t="s">
        <v>902</v>
      </c>
      <c r="E273" s="80" t="s">
        <v>903</v>
      </c>
      <c r="F273" s="79" t="s">
        <v>897</v>
      </c>
      <c r="G273" s="79" t="s">
        <v>59</v>
      </c>
      <c r="H273" s="87"/>
      <c r="I273" s="89"/>
    </row>
    <row r="274" spans="1:9" hidden="1">
      <c r="A274" s="79">
        <v>4</v>
      </c>
      <c r="B274" s="80" t="s">
        <v>904</v>
      </c>
      <c r="C274" s="81" t="s">
        <v>905</v>
      </c>
      <c r="D274" s="81" t="s">
        <v>906</v>
      </c>
      <c r="E274" s="80" t="s">
        <v>907</v>
      </c>
      <c r="F274" s="79" t="s">
        <v>897</v>
      </c>
      <c r="G274" s="79" t="s">
        <v>59</v>
      </c>
    </row>
    <row r="275" spans="1:9" hidden="1">
      <c r="A275" s="79">
        <v>5</v>
      </c>
      <c r="B275" s="80" t="s">
        <v>908</v>
      </c>
      <c r="C275" s="81" t="s">
        <v>909</v>
      </c>
      <c r="D275" s="81" t="s">
        <v>280</v>
      </c>
      <c r="E275" s="80" t="s">
        <v>57</v>
      </c>
      <c r="F275" s="79" t="s">
        <v>897</v>
      </c>
      <c r="G275" s="79" t="s">
        <v>59</v>
      </c>
    </row>
    <row r="276" spans="1:9" hidden="1">
      <c r="A276" s="79">
        <v>6</v>
      </c>
      <c r="B276" s="80" t="s">
        <v>910</v>
      </c>
      <c r="C276" s="81" t="s">
        <v>911</v>
      </c>
      <c r="D276" s="81" t="s">
        <v>280</v>
      </c>
      <c r="E276" s="80" t="s">
        <v>912</v>
      </c>
      <c r="F276" s="79" t="s">
        <v>897</v>
      </c>
      <c r="G276" s="79" t="s">
        <v>59</v>
      </c>
    </row>
    <row r="277" spans="1:9" hidden="1">
      <c r="A277" s="79">
        <v>7</v>
      </c>
      <c r="B277" s="80" t="s">
        <v>913</v>
      </c>
      <c r="C277" s="81" t="s">
        <v>914</v>
      </c>
      <c r="D277" s="81" t="s">
        <v>92</v>
      </c>
      <c r="E277" s="80" t="s">
        <v>593</v>
      </c>
      <c r="F277" s="79" t="s">
        <v>897</v>
      </c>
      <c r="G277" s="79" t="s">
        <v>59</v>
      </c>
    </row>
    <row r="278" spans="1:9" hidden="1">
      <c r="A278" s="79">
        <v>8</v>
      </c>
      <c r="B278" s="80" t="s">
        <v>915</v>
      </c>
      <c r="C278" s="81" t="s">
        <v>916</v>
      </c>
      <c r="D278" s="81" t="s">
        <v>288</v>
      </c>
      <c r="E278" s="80" t="s">
        <v>741</v>
      </c>
      <c r="F278" s="79" t="s">
        <v>897</v>
      </c>
      <c r="G278" s="79" t="s">
        <v>59</v>
      </c>
    </row>
    <row r="279" spans="1:9" hidden="1">
      <c r="A279" s="79">
        <v>9</v>
      </c>
      <c r="B279" s="80" t="s">
        <v>917</v>
      </c>
      <c r="C279" s="81" t="s">
        <v>918</v>
      </c>
      <c r="D279" s="81" t="s">
        <v>107</v>
      </c>
      <c r="E279" s="80" t="s">
        <v>919</v>
      </c>
      <c r="F279" s="79" t="s">
        <v>897</v>
      </c>
      <c r="G279" s="79" t="s">
        <v>59</v>
      </c>
    </row>
    <row r="280" spans="1:9" hidden="1">
      <c r="A280" s="79">
        <v>10</v>
      </c>
      <c r="B280" s="80" t="s">
        <v>920</v>
      </c>
      <c r="C280" s="81" t="s">
        <v>321</v>
      </c>
      <c r="D280" s="81" t="s">
        <v>107</v>
      </c>
      <c r="E280" s="80" t="s">
        <v>921</v>
      </c>
      <c r="F280" s="79" t="s">
        <v>897</v>
      </c>
      <c r="G280" s="79" t="s">
        <v>59</v>
      </c>
    </row>
    <row r="281" spans="1:9" hidden="1">
      <c r="A281" s="79">
        <v>11</v>
      </c>
      <c r="B281" s="80" t="s">
        <v>922</v>
      </c>
      <c r="C281" s="81" t="s">
        <v>923</v>
      </c>
      <c r="D281" s="81" t="s">
        <v>924</v>
      </c>
      <c r="E281" s="80" t="s">
        <v>925</v>
      </c>
      <c r="F281" s="79" t="s">
        <v>897</v>
      </c>
      <c r="G281" s="79" t="s">
        <v>59</v>
      </c>
    </row>
    <row r="282" spans="1:9" hidden="1">
      <c r="A282" s="79">
        <v>12</v>
      </c>
      <c r="B282" s="80" t="s">
        <v>926</v>
      </c>
      <c r="C282" s="81" t="s">
        <v>927</v>
      </c>
      <c r="D282" s="81" t="s">
        <v>111</v>
      </c>
      <c r="E282" s="80" t="s">
        <v>648</v>
      </c>
      <c r="F282" s="79" t="s">
        <v>897</v>
      </c>
      <c r="G282" s="79" t="s">
        <v>59</v>
      </c>
    </row>
    <row r="283" spans="1:9" hidden="1">
      <c r="A283" s="79">
        <v>13</v>
      </c>
      <c r="B283" s="80" t="s">
        <v>928</v>
      </c>
      <c r="C283" s="81" t="s">
        <v>929</v>
      </c>
      <c r="D283" s="81" t="s">
        <v>111</v>
      </c>
      <c r="E283" s="80" t="s">
        <v>930</v>
      </c>
      <c r="F283" s="79" t="s">
        <v>897</v>
      </c>
      <c r="G283" s="79" t="s">
        <v>59</v>
      </c>
    </row>
    <row r="284" spans="1:9" hidden="1">
      <c r="A284" s="79">
        <v>14</v>
      </c>
      <c r="B284" s="80" t="s">
        <v>931</v>
      </c>
      <c r="C284" s="81" t="s">
        <v>785</v>
      </c>
      <c r="D284" s="81" t="s">
        <v>111</v>
      </c>
      <c r="E284" s="80" t="s">
        <v>932</v>
      </c>
      <c r="F284" s="79" t="s">
        <v>897</v>
      </c>
      <c r="G284" s="79" t="s">
        <v>59</v>
      </c>
    </row>
    <row r="285" spans="1:9" hidden="1">
      <c r="A285" s="79">
        <v>15</v>
      </c>
      <c r="B285" s="80" t="s">
        <v>933</v>
      </c>
      <c r="C285" s="81" t="s">
        <v>232</v>
      </c>
      <c r="D285" s="81" t="s">
        <v>934</v>
      </c>
      <c r="E285" s="80" t="s">
        <v>807</v>
      </c>
      <c r="F285" s="79" t="s">
        <v>897</v>
      </c>
      <c r="G285" s="79" t="s">
        <v>59</v>
      </c>
    </row>
    <row r="286" spans="1:9" hidden="1">
      <c r="A286" s="79">
        <v>16</v>
      </c>
      <c r="B286" s="80" t="s">
        <v>935</v>
      </c>
      <c r="C286" s="81" t="s">
        <v>339</v>
      </c>
      <c r="D286" s="81" t="s">
        <v>115</v>
      </c>
      <c r="E286" s="80" t="s">
        <v>936</v>
      </c>
      <c r="F286" s="79" t="s">
        <v>897</v>
      </c>
      <c r="G286" s="79" t="s">
        <v>59</v>
      </c>
    </row>
    <row r="287" spans="1:9" hidden="1">
      <c r="A287" s="79">
        <v>17</v>
      </c>
      <c r="B287" s="80" t="s">
        <v>937</v>
      </c>
      <c r="C287" s="81" t="s">
        <v>938</v>
      </c>
      <c r="D287" s="81" t="s">
        <v>115</v>
      </c>
      <c r="E287" s="80" t="s">
        <v>939</v>
      </c>
      <c r="F287" s="79" t="s">
        <v>897</v>
      </c>
      <c r="G287" s="79" t="s">
        <v>59</v>
      </c>
    </row>
    <row r="288" spans="1:9" hidden="1">
      <c r="A288" s="79">
        <v>18</v>
      </c>
      <c r="B288" s="80" t="s">
        <v>940</v>
      </c>
      <c r="C288" s="81" t="s">
        <v>941</v>
      </c>
      <c r="D288" s="81" t="s">
        <v>115</v>
      </c>
      <c r="E288" s="80" t="s">
        <v>942</v>
      </c>
      <c r="F288" s="79" t="s">
        <v>897</v>
      </c>
      <c r="G288" s="79" t="s">
        <v>59</v>
      </c>
    </row>
    <row r="289" spans="1:7" hidden="1">
      <c r="A289" s="79">
        <v>19</v>
      </c>
      <c r="B289" s="80" t="s">
        <v>943</v>
      </c>
      <c r="C289" s="81" t="s">
        <v>87</v>
      </c>
      <c r="D289" s="81" t="s">
        <v>944</v>
      </c>
      <c r="E289" s="80" t="s">
        <v>945</v>
      </c>
      <c r="F289" s="79" t="s">
        <v>897</v>
      </c>
      <c r="G289" s="79" t="s">
        <v>59</v>
      </c>
    </row>
    <row r="290" spans="1:7" hidden="1">
      <c r="A290" s="79">
        <v>20</v>
      </c>
      <c r="B290" s="80" t="s">
        <v>946</v>
      </c>
      <c r="C290" s="81" t="s">
        <v>947</v>
      </c>
      <c r="D290" s="81" t="s">
        <v>833</v>
      </c>
      <c r="E290" s="80" t="s">
        <v>948</v>
      </c>
      <c r="F290" s="79" t="s">
        <v>897</v>
      </c>
      <c r="G290" s="79" t="s">
        <v>59</v>
      </c>
    </row>
    <row r="291" spans="1:7" hidden="1">
      <c r="A291" s="79">
        <v>21</v>
      </c>
      <c r="B291" s="80" t="s">
        <v>949</v>
      </c>
      <c r="C291" s="81" t="s">
        <v>252</v>
      </c>
      <c r="D291" s="81" t="s">
        <v>833</v>
      </c>
      <c r="E291" s="80" t="s">
        <v>950</v>
      </c>
      <c r="F291" s="79" t="s">
        <v>897</v>
      </c>
      <c r="G291" s="79" t="s">
        <v>59</v>
      </c>
    </row>
    <row r="292" spans="1:7" hidden="1">
      <c r="A292" s="79">
        <v>22</v>
      </c>
      <c r="B292" s="80" t="s">
        <v>951</v>
      </c>
      <c r="C292" s="81" t="s">
        <v>330</v>
      </c>
      <c r="D292" s="81" t="s">
        <v>833</v>
      </c>
      <c r="E292" s="80" t="s">
        <v>952</v>
      </c>
      <c r="F292" s="79" t="s">
        <v>897</v>
      </c>
      <c r="G292" s="79" t="s">
        <v>59</v>
      </c>
    </row>
    <row r="293" spans="1:7" hidden="1">
      <c r="A293" s="79">
        <v>23</v>
      </c>
      <c r="B293" s="80" t="s">
        <v>953</v>
      </c>
      <c r="C293" s="81" t="s">
        <v>442</v>
      </c>
      <c r="D293" s="81" t="s">
        <v>833</v>
      </c>
      <c r="E293" s="80" t="s">
        <v>954</v>
      </c>
      <c r="F293" s="79" t="s">
        <v>897</v>
      </c>
      <c r="G293" s="79" t="s">
        <v>59</v>
      </c>
    </row>
    <row r="294" spans="1:7" hidden="1">
      <c r="A294" s="79">
        <v>24</v>
      </c>
      <c r="B294" s="80" t="s">
        <v>955</v>
      </c>
      <c r="C294" s="81" t="s">
        <v>956</v>
      </c>
      <c r="D294" s="81" t="s">
        <v>450</v>
      </c>
      <c r="E294" s="80" t="s">
        <v>921</v>
      </c>
      <c r="F294" s="79" t="s">
        <v>897</v>
      </c>
      <c r="G294" s="79" t="s">
        <v>59</v>
      </c>
    </row>
    <row r="295" spans="1:7" hidden="1">
      <c r="A295" s="79">
        <v>25</v>
      </c>
      <c r="B295" s="80" t="s">
        <v>957</v>
      </c>
      <c r="C295" s="81" t="s">
        <v>958</v>
      </c>
      <c r="D295" s="81" t="s">
        <v>133</v>
      </c>
      <c r="E295" s="80" t="s">
        <v>959</v>
      </c>
      <c r="F295" s="79" t="s">
        <v>897</v>
      </c>
      <c r="G295" s="79" t="s">
        <v>59</v>
      </c>
    </row>
    <row r="296" spans="1:7" hidden="1">
      <c r="A296" s="79">
        <v>26</v>
      </c>
      <c r="B296" s="80" t="s">
        <v>960</v>
      </c>
      <c r="C296" s="81" t="s">
        <v>961</v>
      </c>
      <c r="D296" s="81" t="s">
        <v>962</v>
      </c>
      <c r="E296" s="80" t="s">
        <v>963</v>
      </c>
      <c r="F296" s="79" t="s">
        <v>897</v>
      </c>
      <c r="G296" s="79" t="s">
        <v>59</v>
      </c>
    </row>
    <row r="297" spans="1:7" hidden="1">
      <c r="A297" s="79">
        <v>27</v>
      </c>
      <c r="B297" s="80" t="s">
        <v>964</v>
      </c>
      <c r="C297" s="81" t="s">
        <v>356</v>
      </c>
      <c r="D297" s="81" t="s">
        <v>149</v>
      </c>
      <c r="E297" s="80" t="s">
        <v>775</v>
      </c>
      <c r="F297" s="79" t="s">
        <v>897</v>
      </c>
      <c r="G297" s="79" t="s">
        <v>59</v>
      </c>
    </row>
    <row r="298" spans="1:7" hidden="1">
      <c r="A298" s="79">
        <v>28</v>
      </c>
      <c r="B298" s="80" t="s">
        <v>965</v>
      </c>
      <c r="C298" s="81" t="s">
        <v>330</v>
      </c>
      <c r="D298" s="81" t="s">
        <v>153</v>
      </c>
      <c r="E298" s="80" t="s">
        <v>966</v>
      </c>
      <c r="F298" s="79" t="s">
        <v>897</v>
      </c>
      <c r="G298" s="79" t="s">
        <v>59</v>
      </c>
    </row>
    <row r="299" spans="1:7" hidden="1">
      <c r="A299" s="79">
        <v>29</v>
      </c>
      <c r="B299" s="80" t="s">
        <v>967</v>
      </c>
      <c r="C299" s="81" t="s">
        <v>968</v>
      </c>
      <c r="D299" s="81" t="s">
        <v>153</v>
      </c>
      <c r="E299" s="80" t="s">
        <v>969</v>
      </c>
      <c r="F299" s="79" t="s">
        <v>897</v>
      </c>
      <c r="G299" s="79" t="s">
        <v>59</v>
      </c>
    </row>
    <row r="300" spans="1:7" hidden="1">
      <c r="A300" s="79">
        <v>30</v>
      </c>
      <c r="B300" s="80" t="s">
        <v>970</v>
      </c>
      <c r="C300" s="81" t="s">
        <v>714</v>
      </c>
      <c r="D300" s="81" t="s">
        <v>59</v>
      </c>
      <c r="E300" s="80" t="s">
        <v>971</v>
      </c>
      <c r="F300" s="79" t="s">
        <v>897</v>
      </c>
      <c r="G300" s="79" t="s">
        <v>59</v>
      </c>
    </row>
    <row r="301" spans="1:7" hidden="1">
      <c r="A301" s="79">
        <v>31</v>
      </c>
      <c r="B301" s="80" t="s">
        <v>972</v>
      </c>
      <c r="C301" s="81" t="s">
        <v>225</v>
      </c>
      <c r="D301" s="81" t="s">
        <v>353</v>
      </c>
      <c r="E301" s="80" t="s">
        <v>973</v>
      </c>
      <c r="F301" s="79" t="s">
        <v>897</v>
      </c>
      <c r="G301" s="79" t="s">
        <v>59</v>
      </c>
    </row>
    <row r="302" spans="1:7" hidden="1">
      <c r="A302" s="79">
        <v>32</v>
      </c>
      <c r="B302" s="80" t="s">
        <v>974</v>
      </c>
      <c r="C302" s="81" t="s">
        <v>975</v>
      </c>
      <c r="D302" s="81" t="s">
        <v>184</v>
      </c>
      <c r="E302" s="80" t="s">
        <v>976</v>
      </c>
      <c r="F302" s="79" t="s">
        <v>897</v>
      </c>
      <c r="G302" s="79" t="s">
        <v>59</v>
      </c>
    </row>
    <row r="303" spans="1:7" hidden="1">
      <c r="A303" s="79">
        <v>33</v>
      </c>
      <c r="B303" s="80" t="s">
        <v>977</v>
      </c>
      <c r="C303" s="81" t="s">
        <v>978</v>
      </c>
      <c r="D303" s="81" t="s">
        <v>184</v>
      </c>
      <c r="E303" s="80" t="s">
        <v>979</v>
      </c>
      <c r="F303" s="79" t="s">
        <v>897</v>
      </c>
      <c r="G303" s="79" t="s">
        <v>59</v>
      </c>
    </row>
    <row r="304" spans="1:7" hidden="1">
      <c r="A304" s="79">
        <v>34</v>
      </c>
      <c r="B304" s="80" t="s">
        <v>980</v>
      </c>
      <c r="C304" s="81" t="s">
        <v>981</v>
      </c>
      <c r="D304" s="81" t="s">
        <v>758</v>
      </c>
      <c r="E304" s="80" t="s">
        <v>769</v>
      </c>
      <c r="F304" s="79" t="s">
        <v>897</v>
      </c>
      <c r="G304" s="79" t="s">
        <v>59</v>
      </c>
    </row>
    <row r="305" spans="1:7" hidden="1">
      <c r="A305" s="79">
        <v>35</v>
      </c>
      <c r="B305" s="80" t="s">
        <v>982</v>
      </c>
      <c r="C305" s="81" t="s">
        <v>983</v>
      </c>
      <c r="D305" s="81" t="s">
        <v>191</v>
      </c>
      <c r="E305" s="80" t="s">
        <v>984</v>
      </c>
      <c r="F305" s="79" t="s">
        <v>897</v>
      </c>
      <c r="G305" s="79" t="s">
        <v>59</v>
      </c>
    </row>
    <row r="306" spans="1:7" hidden="1">
      <c r="A306" s="79">
        <v>36</v>
      </c>
      <c r="B306" s="80" t="s">
        <v>985</v>
      </c>
      <c r="C306" s="81" t="s">
        <v>986</v>
      </c>
      <c r="D306" s="81" t="s">
        <v>357</v>
      </c>
      <c r="E306" s="80" t="s">
        <v>936</v>
      </c>
      <c r="F306" s="79" t="s">
        <v>897</v>
      </c>
      <c r="G306" s="79" t="s">
        <v>59</v>
      </c>
    </row>
    <row r="307" spans="1:7" hidden="1">
      <c r="A307" s="79">
        <v>37</v>
      </c>
      <c r="B307" s="80" t="s">
        <v>987</v>
      </c>
      <c r="C307" s="81" t="s">
        <v>988</v>
      </c>
      <c r="D307" s="81" t="s">
        <v>195</v>
      </c>
      <c r="E307" s="80" t="s">
        <v>989</v>
      </c>
      <c r="F307" s="79" t="s">
        <v>897</v>
      </c>
      <c r="G307" s="79" t="s">
        <v>59</v>
      </c>
    </row>
    <row r="308" spans="1:7" hidden="1">
      <c r="A308" s="79">
        <v>38</v>
      </c>
      <c r="B308" s="80" t="s">
        <v>990</v>
      </c>
      <c r="C308" s="81" t="s">
        <v>136</v>
      </c>
      <c r="D308" s="81" t="s">
        <v>195</v>
      </c>
      <c r="E308" s="80" t="s">
        <v>991</v>
      </c>
      <c r="F308" s="79" t="s">
        <v>897</v>
      </c>
      <c r="G308" s="79" t="s">
        <v>59</v>
      </c>
    </row>
    <row r="309" spans="1:7" hidden="1">
      <c r="A309" s="79">
        <v>39</v>
      </c>
      <c r="B309" s="80" t="s">
        <v>992</v>
      </c>
      <c r="C309" s="81" t="s">
        <v>993</v>
      </c>
      <c r="D309" s="81" t="s">
        <v>994</v>
      </c>
      <c r="E309" s="80" t="s">
        <v>942</v>
      </c>
      <c r="F309" s="79" t="s">
        <v>897</v>
      </c>
      <c r="G309" s="79" t="s">
        <v>59</v>
      </c>
    </row>
    <row r="310" spans="1:7" hidden="1">
      <c r="A310" s="79">
        <v>40</v>
      </c>
      <c r="B310" s="80" t="s">
        <v>995</v>
      </c>
      <c r="C310" s="81" t="s">
        <v>240</v>
      </c>
      <c r="D310" s="81" t="s">
        <v>996</v>
      </c>
      <c r="E310" s="80" t="s">
        <v>997</v>
      </c>
      <c r="F310" s="79" t="s">
        <v>897</v>
      </c>
      <c r="G310" s="79" t="s">
        <v>59</v>
      </c>
    </row>
    <row r="311" spans="1:7" hidden="1">
      <c r="A311" s="79">
        <v>41</v>
      </c>
      <c r="B311" s="80" t="s">
        <v>998</v>
      </c>
      <c r="C311" s="81" t="s">
        <v>999</v>
      </c>
      <c r="D311" s="81" t="s">
        <v>211</v>
      </c>
      <c r="E311" s="80" t="s">
        <v>422</v>
      </c>
      <c r="F311" s="79" t="s">
        <v>897</v>
      </c>
      <c r="G311" s="79" t="s">
        <v>59</v>
      </c>
    </row>
    <row r="312" spans="1:7" hidden="1">
      <c r="A312" s="79">
        <v>42</v>
      </c>
      <c r="B312" s="80" t="s">
        <v>1000</v>
      </c>
      <c r="C312" s="81" t="s">
        <v>1001</v>
      </c>
      <c r="D312" s="81" t="s">
        <v>493</v>
      </c>
      <c r="E312" s="80" t="s">
        <v>466</v>
      </c>
      <c r="F312" s="79" t="s">
        <v>897</v>
      </c>
      <c r="G312" s="79" t="s">
        <v>59</v>
      </c>
    </row>
    <row r="313" spans="1:7" hidden="1">
      <c r="A313" s="79">
        <v>43</v>
      </c>
      <c r="B313" s="80" t="s">
        <v>1002</v>
      </c>
      <c r="C313" s="81" t="s">
        <v>1003</v>
      </c>
      <c r="D313" s="81" t="s">
        <v>1004</v>
      </c>
      <c r="E313" s="80" t="s">
        <v>378</v>
      </c>
      <c r="F313" s="79" t="s">
        <v>897</v>
      </c>
      <c r="G313" s="79" t="s">
        <v>59</v>
      </c>
    </row>
    <row r="314" spans="1:7" hidden="1">
      <c r="A314" s="79">
        <v>44</v>
      </c>
      <c r="B314" s="80" t="s">
        <v>1005</v>
      </c>
      <c r="C314" s="81" t="s">
        <v>1006</v>
      </c>
      <c r="D314" s="81" t="s">
        <v>497</v>
      </c>
      <c r="E314" s="80" t="s">
        <v>1007</v>
      </c>
      <c r="F314" s="79" t="s">
        <v>897</v>
      </c>
      <c r="G314" s="79" t="s">
        <v>59</v>
      </c>
    </row>
    <row r="315" spans="1:7" hidden="1">
      <c r="A315" s="79">
        <v>45</v>
      </c>
      <c r="B315" s="80" t="s">
        <v>1008</v>
      </c>
      <c r="C315" s="81" t="s">
        <v>1009</v>
      </c>
      <c r="D315" s="81" t="s">
        <v>497</v>
      </c>
      <c r="E315" s="80" t="s">
        <v>1010</v>
      </c>
      <c r="F315" s="79" t="s">
        <v>897</v>
      </c>
      <c r="G315" s="79" t="s">
        <v>59</v>
      </c>
    </row>
    <row r="316" spans="1:7" hidden="1">
      <c r="A316" s="79">
        <v>46</v>
      </c>
      <c r="B316" s="80" t="s">
        <v>1011</v>
      </c>
      <c r="C316" s="81" t="s">
        <v>1012</v>
      </c>
      <c r="D316" s="81" t="s">
        <v>500</v>
      </c>
      <c r="E316" s="80" t="s">
        <v>116</v>
      </c>
      <c r="F316" s="79" t="s">
        <v>897</v>
      </c>
      <c r="G316" s="79" t="s">
        <v>59</v>
      </c>
    </row>
    <row r="317" spans="1:7" hidden="1">
      <c r="A317" s="79">
        <v>47</v>
      </c>
      <c r="B317" s="80" t="s">
        <v>1013</v>
      </c>
      <c r="C317" s="81" t="s">
        <v>1014</v>
      </c>
      <c r="D317" s="81" t="s">
        <v>218</v>
      </c>
      <c r="E317" s="80" t="s">
        <v>1015</v>
      </c>
      <c r="F317" s="79" t="s">
        <v>897</v>
      </c>
      <c r="G317" s="79" t="s">
        <v>59</v>
      </c>
    </row>
    <row r="318" spans="1:7" hidden="1">
      <c r="A318" s="79">
        <v>48</v>
      </c>
      <c r="B318" s="80" t="s">
        <v>1016</v>
      </c>
      <c r="C318" s="81" t="s">
        <v>1017</v>
      </c>
      <c r="D318" s="81" t="s">
        <v>1018</v>
      </c>
      <c r="E318" s="80" t="s">
        <v>593</v>
      </c>
      <c r="F318" s="79" t="s">
        <v>897</v>
      </c>
      <c r="G318" s="79" t="s">
        <v>59</v>
      </c>
    </row>
    <row r="319" spans="1:7" hidden="1">
      <c r="A319" s="79">
        <v>49</v>
      </c>
      <c r="B319" s="80" t="s">
        <v>1019</v>
      </c>
      <c r="C319" s="81" t="s">
        <v>1020</v>
      </c>
      <c r="D319" s="81" t="s">
        <v>1018</v>
      </c>
      <c r="E319" s="80" t="s">
        <v>375</v>
      </c>
      <c r="F319" s="79" t="s">
        <v>897</v>
      </c>
      <c r="G319" s="79" t="s">
        <v>59</v>
      </c>
    </row>
    <row r="320" spans="1:7" hidden="1">
      <c r="A320" s="79">
        <v>50</v>
      </c>
      <c r="B320" s="80" t="s">
        <v>1021</v>
      </c>
      <c r="C320" s="81" t="s">
        <v>114</v>
      </c>
      <c r="D320" s="81" t="s">
        <v>1022</v>
      </c>
      <c r="E320" s="80" t="s">
        <v>1023</v>
      </c>
      <c r="F320" s="79" t="s">
        <v>897</v>
      </c>
      <c r="G320" s="79" t="s">
        <v>59</v>
      </c>
    </row>
    <row r="321" spans="1:7" hidden="1">
      <c r="A321" s="79">
        <v>51</v>
      </c>
      <c r="B321" s="80" t="s">
        <v>1024</v>
      </c>
      <c r="C321" s="81" t="s">
        <v>1025</v>
      </c>
      <c r="D321" s="81" t="s">
        <v>1026</v>
      </c>
      <c r="E321" s="80" t="s">
        <v>234</v>
      </c>
      <c r="F321" s="79" t="s">
        <v>897</v>
      </c>
      <c r="G321" s="79" t="s">
        <v>59</v>
      </c>
    </row>
    <row r="322" spans="1:7" hidden="1">
      <c r="A322" s="79">
        <v>52</v>
      </c>
      <c r="B322" s="80" t="s">
        <v>1027</v>
      </c>
      <c r="C322" s="81" t="s">
        <v>1028</v>
      </c>
      <c r="D322" s="81" t="s">
        <v>377</v>
      </c>
      <c r="E322" s="80" t="s">
        <v>1029</v>
      </c>
      <c r="F322" s="79" t="s">
        <v>897</v>
      </c>
      <c r="G322" s="79" t="s">
        <v>59</v>
      </c>
    </row>
    <row r="323" spans="1:7" hidden="1">
      <c r="A323" s="79">
        <v>53</v>
      </c>
      <c r="B323" s="80" t="s">
        <v>1030</v>
      </c>
      <c r="C323" s="81" t="s">
        <v>1031</v>
      </c>
      <c r="D323" s="81" t="s">
        <v>245</v>
      </c>
      <c r="E323" s="80" t="s">
        <v>1032</v>
      </c>
      <c r="F323" s="79" t="s">
        <v>897</v>
      </c>
      <c r="G323" s="79" t="s">
        <v>59</v>
      </c>
    </row>
    <row r="324" spans="1:7" hidden="1">
      <c r="A324" s="79">
        <v>54</v>
      </c>
      <c r="B324" s="80" t="s">
        <v>1033</v>
      </c>
      <c r="C324" s="81" t="s">
        <v>1034</v>
      </c>
      <c r="D324" s="81" t="s">
        <v>245</v>
      </c>
      <c r="E324" s="80" t="s">
        <v>1035</v>
      </c>
      <c r="F324" s="79" t="s">
        <v>897</v>
      </c>
      <c r="G324" s="79" t="s">
        <v>59</v>
      </c>
    </row>
    <row r="325" spans="1:7" hidden="1">
      <c r="A325" s="79">
        <v>55</v>
      </c>
      <c r="B325" s="80" t="s">
        <v>1036</v>
      </c>
      <c r="C325" s="81" t="s">
        <v>1037</v>
      </c>
      <c r="D325" s="81" t="s">
        <v>392</v>
      </c>
      <c r="E325" s="80" t="s">
        <v>283</v>
      </c>
      <c r="F325" s="79" t="s">
        <v>897</v>
      </c>
      <c r="G325" s="79" t="s">
        <v>59</v>
      </c>
    </row>
    <row r="326" spans="1:7" hidden="1">
      <c r="A326" s="79">
        <v>56</v>
      </c>
      <c r="B326" s="80" t="s">
        <v>1038</v>
      </c>
      <c r="C326" s="81" t="s">
        <v>1039</v>
      </c>
      <c r="D326" s="81" t="s">
        <v>249</v>
      </c>
      <c r="E326" s="80" t="s">
        <v>1040</v>
      </c>
      <c r="F326" s="79" t="s">
        <v>897</v>
      </c>
      <c r="G326" s="79" t="s">
        <v>59</v>
      </c>
    </row>
    <row r="327" spans="1:7" hidden="1">
      <c r="A327" s="79">
        <v>57</v>
      </c>
      <c r="B327" s="80" t="s">
        <v>1041</v>
      </c>
      <c r="C327" s="81" t="s">
        <v>570</v>
      </c>
      <c r="D327" s="81" t="s">
        <v>249</v>
      </c>
      <c r="E327" s="80" t="s">
        <v>952</v>
      </c>
      <c r="F327" s="79" t="s">
        <v>897</v>
      </c>
      <c r="G327" s="79" t="s">
        <v>59</v>
      </c>
    </row>
    <row r="328" spans="1:7" hidden="1">
      <c r="A328" s="79">
        <v>58</v>
      </c>
      <c r="B328" s="80" t="s">
        <v>1042</v>
      </c>
      <c r="C328" s="81" t="s">
        <v>1043</v>
      </c>
      <c r="D328" s="81" t="s">
        <v>1044</v>
      </c>
      <c r="E328" s="80" t="s">
        <v>586</v>
      </c>
      <c r="F328" s="79" t="s">
        <v>897</v>
      </c>
      <c r="G328" s="79" t="s">
        <v>59</v>
      </c>
    </row>
    <row r="329" spans="1:7" hidden="1">
      <c r="A329" s="79">
        <v>1</v>
      </c>
      <c r="B329" s="80" t="s">
        <v>1045</v>
      </c>
      <c r="C329" s="81" t="s">
        <v>1046</v>
      </c>
      <c r="D329" s="81" t="s">
        <v>56</v>
      </c>
      <c r="E329" s="80" t="s">
        <v>1047</v>
      </c>
      <c r="F329" s="96" t="s">
        <v>1048</v>
      </c>
      <c r="G329" s="79" t="s">
        <v>59</v>
      </c>
    </row>
    <row r="330" spans="1:7" hidden="1">
      <c r="A330" s="79">
        <v>2</v>
      </c>
      <c r="B330" s="80" t="s">
        <v>1049</v>
      </c>
      <c r="C330" s="81" t="s">
        <v>782</v>
      </c>
      <c r="D330" s="81" t="s">
        <v>62</v>
      </c>
      <c r="E330" s="80" t="s">
        <v>1050</v>
      </c>
      <c r="F330" s="79" t="s">
        <v>1048</v>
      </c>
      <c r="G330" s="79" t="s">
        <v>59</v>
      </c>
    </row>
    <row r="331" spans="1:7" hidden="1">
      <c r="A331" s="79">
        <v>3</v>
      </c>
      <c r="B331" s="80" t="s">
        <v>1051</v>
      </c>
      <c r="C331" s="81" t="s">
        <v>1052</v>
      </c>
      <c r="D331" s="81" t="s">
        <v>62</v>
      </c>
      <c r="E331" s="80" t="s">
        <v>1053</v>
      </c>
      <c r="F331" s="79" t="s">
        <v>1048</v>
      </c>
      <c r="G331" s="79" t="s">
        <v>59</v>
      </c>
    </row>
    <row r="332" spans="1:7" hidden="1">
      <c r="A332" s="79">
        <v>4</v>
      </c>
      <c r="B332" s="80" t="s">
        <v>1054</v>
      </c>
      <c r="C332" s="81" t="s">
        <v>1055</v>
      </c>
      <c r="D332" s="81" t="s">
        <v>66</v>
      </c>
      <c r="E332" s="80" t="s">
        <v>1056</v>
      </c>
      <c r="F332" s="79" t="s">
        <v>1048</v>
      </c>
      <c r="G332" s="79" t="s">
        <v>59</v>
      </c>
    </row>
    <row r="333" spans="1:7" hidden="1">
      <c r="A333" s="79">
        <v>5</v>
      </c>
      <c r="B333" s="80" t="s">
        <v>1057</v>
      </c>
      <c r="C333" s="81" t="s">
        <v>1058</v>
      </c>
      <c r="D333" s="81" t="s">
        <v>407</v>
      </c>
      <c r="E333" s="80" t="s">
        <v>572</v>
      </c>
      <c r="F333" s="79" t="s">
        <v>1048</v>
      </c>
      <c r="G333" s="79" t="s">
        <v>59</v>
      </c>
    </row>
    <row r="334" spans="1:7" hidden="1">
      <c r="A334" s="79">
        <v>6</v>
      </c>
      <c r="B334" s="80" t="s">
        <v>1059</v>
      </c>
      <c r="C334" s="81" t="s">
        <v>1060</v>
      </c>
      <c r="D334" s="81" t="s">
        <v>895</v>
      </c>
      <c r="E334" s="80" t="s">
        <v>1061</v>
      </c>
      <c r="F334" s="79" t="s">
        <v>1048</v>
      </c>
      <c r="G334" s="79" t="s">
        <v>59</v>
      </c>
    </row>
    <row r="335" spans="1:7" hidden="1">
      <c r="A335" s="79">
        <v>7</v>
      </c>
      <c r="B335" s="80" t="s">
        <v>1062</v>
      </c>
      <c r="C335" s="81" t="s">
        <v>1063</v>
      </c>
      <c r="D335" s="81" t="s">
        <v>895</v>
      </c>
      <c r="E335" s="80" t="s">
        <v>1064</v>
      </c>
      <c r="F335" s="79" t="s">
        <v>1048</v>
      </c>
      <c r="G335" s="79" t="s">
        <v>59</v>
      </c>
    </row>
    <row r="336" spans="1:7" hidden="1">
      <c r="A336" s="79">
        <v>8</v>
      </c>
      <c r="B336" s="80" t="s">
        <v>1065</v>
      </c>
      <c r="C336" s="81" t="s">
        <v>1066</v>
      </c>
      <c r="D336" s="81" t="s">
        <v>1067</v>
      </c>
      <c r="E336" s="80" t="s">
        <v>1068</v>
      </c>
      <c r="F336" s="79" t="s">
        <v>1048</v>
      </c>
      <c r="G336" s="79" t="s">
        <v>59</v>
      </c>
    </row>
    <row r="337" spans="1:7" hidden="1">
      <c r="A337" s="79">
        <v>9</v>
      </c>
      <c r="B337" s="80" t="s">
        <v>1069</v>
      </c>
      <c r="C337" s="81" t="s">
        <v>1070</v>
      </c>
      <c r="D337" s="81" t="s">
        <v>1071</v>
      </c>
      <c r="E337" s="80" t="s">
        <v>1072</v>
      </c>
      <c r="F337" s="79" t="s">
        <v>1048</v>
      </c>
      <c r="G337" s="79" t="s">
        <v>59</v>
      </c>
    </row>
    <row r="338" spans="1:7" hidden="1">
      <c r="A338" s="79">
        <v>10</v>
      </c>
      <c r="B338" s="80" t="s">
        <v>1073</v>
      </c>
      <c r="C338" s="81" t="s">
        <v>118</v>
      </c>
      <c r="D338" s="81" t="s">
        <v>77</v>
      </c>
      <c r="E338" s="80" t="s">
        <v>1074</v>
      </c>
      <c r="F338" s="79" t="s">
        <v>1048</v>
      </c>
      <c r="G338" s="79" t="s">
        <v>59</v>
      </c>
    </row>
    <row r="339" spans="1:7" hidden="1">
      <c r="A339" s="79">
        <v>11</v>
      </c>
      <c r="B339" s="80" t="s">
        <v>1075</v>
      </c>
      <c r="C339" s="81" t="s">
        <v>1076</v>
      </c>
      <c r="D339" s="81" t="s">
        <v>77</v>
      </c>
      <c r="E339" s="80" t="s">
        <v>334</v>
      </c>
      <c r="F339" s="79" t="s">
        <v>1048</v>
      </c>
      <c r="G339" s="79" t="s">
        <v>59</v>
      </c>
    </row>
    <row r="340" spans="1:7" hidden="1">
      <c r="A340" s="79">
        <v>12</v>
      </c>
      <c r="B340" s="80" t="s">
        <v>1077</v>
      </c>
      <c r="C340" s="81" t="s">
        <v>273</v>
      </c>
      <c r="D340" s="81" t="s">
        <v>77</v>
      </c>
      <c r="E340" s="80" t="s">
        <v>612</v>
      </c>
      <c r="F340" s="79" t="s">
        <v>1048</v>
      </c>
      <c r="G340" s="79" t="s">
        <v>59</v>
      </c>
    </row>
    <row r="341" spans="1:7" hidden="1">
      <c r="A341" s="79">
        <v>13</v>
      </c>
      <c r="B341" s="80" t="s">
        <v>1078</v>
      </c>
      <c r="C341" s="81" t="s">
        <v>1079</v>
      </c>
      <c r="D341" s="81" t="s">
        <v>1080</v>
      </c>
      <c r="E341" s="80" t="s">
        <v>246</v>
      </c>
      <c r="F341" s="79" t="s">
        <v>1048</v>
      </c>
      <c r="G341" s="79" t="s">
        <v>59</v>
      </c>
    </row>
    <row r="342" spans="1:7" hidden="1">
      <c r="A342" s="79">
        <v>14</v>
      </c>
      <c r="B342" s="80" t="s">
        <v>1081</v>
      </c>
      <c r="C342" s="81" t="s">
        <v>524</v>
      </c>
      <c r="D342" s="81" t="s">
        <v>294</v>
      </c>
      <c r="E342" s="80" t="s">
        <v>1082</v>
      </c>
      <c r="F342" s="79" t="s">
        <v>1048</v>
      </c>
      <c r="G342" s="79" t="s">
        <v>59</v>
      </c>
    </row>
    <row r="343" spans="1:7" hidden="1">
      <c r="A343" s="79">
        <v>15</v>
      </c>
      <c r="B343" s="80" t="s">
        <v>1083</v>
      </c>
      <c r="C343" s="81" t="s">
        <v>111</v>
      </c>
      <c r="D343" s="81" t="s">
        <v>107</v>
      </c>
      <c r="E343" s="80" t="s">
        <v>1084</v>
      </c>
      <c r="F343" s="79" t="s">
        <v>1048</v>
      </c>
      <c r="G343" s="79" t="s">
        <v>59</v>
      </c>
    </row>
    <row r="344" spans="1:7" hidden="1">
      <c r="A344" s="79">
        <v>16</v>
      </c>
      <c r="B344" s="80" t="s">
        <v>1085</v>
      </c>
      <c r="C344" s="81" t="s">
        <v>1086</v>
      </c>
      <c r="D344" s="81" t="s">
        <v>107</v>
      </c>
      <c r="E344" s="80" t="s">
        <v>1087</v>
      </c>
      <c r="F344" s="79" t="s">
        <v>1048</v>
      </c>
      <c r="G344" s="79" t="s">
        <v>59</v>
      </c>
    </row>
    <row r="345" spans="1:7" hidden="1">
      <c r="A345" s="79">
        <v>17</v>
      </c>
      <c r="B345" s="80" t="s">
        <v>1088</v>
      </c>
      <c r="C345" s="81" t="s">
        <v>1089</v>
      </c>
      <c r="D345" s="81" t="s">
        <v>115</v>
      </c>
      <c r="E345" s="80" t="s">
        <v>1090</v>
      </c>
      <c r="F345" s="79" t="s">
        <v>1048</v>
      </c>
      <c r="G345" s="79" t="s">
        <v>59</v>
      </c>
    </row>
    <row r="346" spans="1:7" hidden="1">
      <c r="A346" s="79">
        <v>18</v>
      </c>
      <c r="B346" s="80" t="s">
        <v>1091</v>
      </c>
      <c r="C346" s="81" t="s">
        <v>1092</v>
      </c>
      <c r="D346" s="81" t="s">
        <v>115</v>
      </c>
      <c r="E346" s="80" t="s">
        <v>1093</v>
      </c>
      <c r="F346" s="79" t="s">
        <v>1048</v>
      </c>
      <c r="G346" s="79" t="s">
        <v>59</v>
      </c>
    </row>
    <row r="347" spans="1:7" hidden="1">
      <c r="A347" s="79">
        <v>19</v>
      </c>
      <c r="B347" s="80" t="s">
        <v>1094</v>
      </c>
      <c r="C347" s="81" t="s">
        <v>1095</v>
      </c>
      <c r="D347" s="81" t="s">
        <v>115</v>
      </c>
      <c r="E347" s="80" t="s">
        <v>540</v>
      </c>
      <c r="F347" s="79" t="s">
        <v>1048</v>
      </c>
      <c r="G347" s="79" t="s">
        <v>59</v>
      </c>
    </row>
    <row r="348" spans="1:7" hidden="1">
      <c r="A348" s="79">
        <v>20</v>
      </c>
      <c r="B348" s="80" t="s">
        <v>1096</v>
      </c>
      <c r="C348" s="81" t="s">
        <v>1097</v>
      </c>
      <c r="D348" s="81" t="s">
        <v>115</v>
      </c>
      <c r="E348" s="80" t="s">
        <v>1098</v>
      </c>
      <c r="F348" s="79" t="s">
        <v>1048</v>
      </c>
      <c r="G348" s="79" t="s">
        <v>59</v>
      </c>
    </row>
    <row r="349" spans="1:7" hidden="1">
      <c r="A349" s="79">
        <v>21</v>
      </c>
      <c r="B349" s="80" t="s">
        <v>1099</v>
      </c>
      <c r="C349" s="81" t="s">
        <v>1100</v>
      </c>
      <c r="D349" s="81" t="s">
        <v>115</v>
      </c>
      <c r="E349" s="80" t="s">
        <v>1101</v>
      </c>
      <c r="F349" s="79" t="s">
        <v>1048</v>
      </c>
      <c r="G349" s="79" t="s">
        <v>59</v>
      </c>
    </row>
    <row r="350" spans="1:7" hidden="1">
      <c r="A350" s="79">
        <v>22</v>
      </c>
      <c r="B350" s="80" t="s">
        <v>1102</v>
      </c>
      <c r="C350" s="81" t="s">
        <v>1103</v>
      </c>
      <c r="D350" s="81" t="s">
        <v>115</v>
      </c>
      <c r="E350" s="80" t="s">
        <v>1104</v>
      </c>
      <c r="F350" s="79" t="s">
        <v>1048</v>
      </c>
      <c r="G350" s="79" t="s">
        <v>59</v>
      </c>
    </row>
    <row r="351" spans="1:7" hidden="1">
      <c r="A351" s="79">
        <v>23</v>
      </c>
      <c r="B351" s="80" t="s">
        <v>1105</v>
      </c>
      <c r="C351" s="81" t="s">
        <v>339</v>
      </c>
      <c r="D351" s="81" t="s">
        <v>1106</v>
      </c>
      <c r="E351" s="80" t="s">
        <v>712</v>
      </c>
      <c r="F351" s="79" t="s">
        <v>1048</v>
      </c>
      <c r="G351" s="79" t="s">
        <v>59</v>
      </c>
    </row>
    <row r="352" spans="1:7" hidden="1">
      <c r="A352" s="79">
        <v>24</v>
      </c>
      <c r="B352" s="80" t="s">
        <v>1107</v>
      </c>
      <c r="C352" s="81" t="s">
        <v>225</v>
      </c>
      <c r="D352" s="81" t="s">
        <v>1108</v>
      </c>
      <c r="E352" s="80" t="s">
        <v>1109</v>
      </c>
      <c r="F352" s="79" t="s">
        <v>1048</v>
      </c>
      <c r="G352" s="79" t="s">
        <v>59</v>
      </c>
    </row>
    <row r="353" spans="1:7" hidden="1">
      <c r="A353" s="79">
        <v>25</v>
      </c>
      <c r="B353" s="80" t="s">
        <v>1110</v>
      </c>
      <c r="C353" s="81" t="s">
        <v>1111</v>
      </c>
      <c r="D353" s="81" t="s">
        <v>125</v>
      </c>
      <c r="E353" s="80" t="s">
        <v>167</v>
      </c>
      <c r="F353" s="79" t="s">
        <v>1048</v>
      </c>
      <c r="G353" s="79" t="s">
        <v>59</v>
      </c>
    </row>
    <row r="354" spans="1:7" hidden="1">
      <c r="A354" s="79">
        <v>26</v>
      </c>
      <c r="B354" s="80" t="s">
        <v>1112</v>
      </c>
      <c r="C354" s="81" t="s">
        <v>87</v>
      </c>
      <c r="D354" s="81" t="s">
        <v>446</v>
      </c>
      <c r="E354" s="80" t="s">
        <v>1113</v>
      </c>
      <c r="F354" s="79" t="s">
        <v>1048</v>
      </c>
      <c r="G354" s="79" t="s">
        <v>59</v>
      </c>
    </row>
    <row r="355" spans="1:7" hidden="1">
      <c r="A355" s="79">
        <v>27</v>
      </c>
      <c r="B355" s="80" t="s">
        <v>1114</v>
      </c>
      <c r="C355" s="81" t="s">
        <v>1115</v>
      </c>
      <c r="D355" s="81" t="s">
        <v>446</v>
      </c>
      <c r="E355" s="80" t="s">
        <v>1116</v>
      </c>
      <c r="F355" s="79" t="s">
        <v>1048</v>
      </c>
      <c r="G355" s="79" t="s">
        <v>59</v>
      </c>
    </row>
    <row r="356" spans="1:7" hidden="1">
      <c r="A356" s="79">
        <v>28</v>
      </c>
      <c r="B356" s="80" t="s">
        <v>1117</v>
      </c>
      <c r="C356" s="81" t="s">
        <v>261</v>
      </c>
      <c r="D356" s="81" t="s">
        <v>153</v>
      </c>
      <c r="E356" s="80" t="s">
        <v>1118</v>
      </c>
      <c r="F356" s="79" t="s">
        <v>1048</v>
      </c>
      <c r="G356" s="79" t="s">
        <v>59</v>
      </c>
    </row>
    <row r="357" spans="1:7" hidden="1">
      <c r="A357" s="79">
        <v>29</v>
      </c>
      <c r="B357" s="80" t="s">
        <v>1119</v>
      </c>
      <c r="C357" s="81" t="s">
        <v>1120</v>
      </c>
      <c r="D357" s="81" t="s">
        <v>170</v>
      </c>
      <c r="E357" s="80" t="s">
        <v>1061</v>
      </c>
      <c r="F357" s="79" t="s">
        <v>1048</v>
      </c>
      <c r="G357" s="79" t="s">
        <v>59</v>
      </c>
    </row>
    <row r="358" spans="1:7" hidden="1">
      <c r="A358" s="79">
        <v>30</v>
      </c>
      <c r="B358" s="80" t="s">
        <v>1121</v>
      </c>
      <c r="C358" s="81" t="s">
        <v>1122</v>
      </c>
      <c r="D358" s="81" t="s">
        <v>59</v>
      </c>
      <c r="E358" s="80" t="s">
        <v>1123</v>
      </c>
      <c r="F358" s="79" t="s">
        <v>1048</v>
      </c>
      <c r="G358" s="79" t="s">
        <v>59</v>
      </c>
    </row>
    <row r="359" spans="1:7" hidden="1">
      <c r="A359" s="79">
        <v>31</v>
      </c>
      <c r="B359" s="80" t="s">
        <v>1124</v>
      </c>
      <c r="C359" s="81" t="s">
        <v>1125</v>
      </c>
      <c r="D359" s="81" t="s">
        <v>59</v>
      </c>
      <c r="E359" s="80" t="s">
        <v>1126</v>
      </c>
      <c r="F359" s="79" t="s">
        <v>1048</v>
      </c>
      <c r="G359" s="79" t="s">
        <v>59</v>
      </c>
    </row>
    <row r="360" spans="1:7" hidden="1">
      <c r="A360" s="79">
        <v>32</v>
      </c>
      <c r="B360" s="80" t="s">
        <v>1127</v>
      </c>
      <c r="C360" s="81" t="s">
        <v>1128</v>
      </c>
      <c r="D360" s="81" t="s">
        <v>472</v>
      </c>
      <c r="E360" s="80" t="s">
        <v>1129</v>
      </c>
      <c r="F360" s="79" t="s">
        <v>1048</v>
      </c>
      <c r="G360" s="79" t="s">
        <v>59</v>
      </c>
    </row>
    <row r="361" spans="1:7" hidden="1">
      <c r="A361" s="79">
        <v>33</v>
      </c>
      <c r="B361" s="80" t="s">
        <v>1130</v>
      </c>
      <c r="C361" s="81" t="s">
        <v>1131</v>
      </c>
      <c r="D361" s="81" t="s">
        <v>191</v>
      </c>
      <c r="E361" s="80" t="s">
        <v>1132</v>
      </c>
      <c r="F361" s="79" t="s">
        <v>1048</v>
      </c>
      <c r="G361" s="79" t="s">
        <v>59</v>
      </c>
    </row>
    <row r="362" spans="1:7" hidden="1">
      <c r="A362" s="79">
        <v>34</v>
      </c>
      <c r="B362" s="80" t="s">
        <v>1133</v>
      </c>
      <c r="C362" s="81" t="s">
        <v>471</v>
      </c>
      <c r="D362" s="81" t="s">
        <v>195</v>
      </c>
      <c r="E362" s="80" t="s">
        <v>1134</v>
      </c>
      <c r="F362" s="79" t="s">
        <v>1048</v>
      </c>
      <c r="G362" s="79" t="s">
        <v>59</v>
      </c>
    </row>
    <row r="363" spans="1:7" hidden="1">
      <c r="A363" s="79">
        <v>35</v>
      </c>
      <c r="B363" s="80" t="s">
        <v>1135</v>
      </c>
      <c r="C363" s="81" t="s">
        <v>1136</v>
      </c>
      <c r="D363" s="81" t="s">
        <v>620</v>
      </c>
      <c r="E363" s="80" t="s">
        <v>1137</v>
      </c>
      <c r="F363" s="79" t="s">
        <v>1048</v>
      </c>
      <c r="G363" s="79" t="s">
        <v>59</v>
      </c>
    </row>
    <row r="364" spans="1:7" hidden="1">
      <c r="A364" s="79">
        <v>36</v>
      </c>
      <c r="B364" s="80" t="s">
        <v>1138</v>
      </c>
      <c r="C364" s="81" t="s">
        <v>1139</v>
      </c>
      <c r="D364" s="81" t="s">
        <v>1140</v>
      </c>
      <c r="E364" s="80" t="s">
        <v>368</v>
      </c>
      <c r="F364" s="79" t="s">
        <v>1048</v>
      </c>
      <c r="G364" s="79" t="s">
        <v>59</v>
      </c>
    </row>
    <row r="365" spans="1:7" hidden="1">
      <c r="A365" s="79">
        <v>37</v>
      </c>
      <c r="B365" s="80" t="s">
        <v>1141</v>
      </c>
      <c r="C365" s="81" t="s">
        <v>229</v>
      </c>
      <c r="D365" s="81" t="s">
        <v>996</v>
      </c>
      <c r="E365" s="80" t="s">
        <v>1142</v>
      </c>
      <c r="F365" s="79" t="s">
        <v>1048</v>
      </c>
      <c r="G365" s="79" t="s">
        <v>59</v>
      </c>
    </row>
    <row r="366" spans="1:7" hidden="1">
      <c r="A366" s="79">
        <v>38</v>
      </c>
      <c r="B366" s="80" t="s">
        <v>1143</v>
      </c>
      <c r="C366" s="81" t="s">
        <v>1144</v>
      </c>
      <c r="D366" s="81" t="s">
        <v>211</v>
      </c>
      <c r="E366" s="80" t="s">
        <v>1040</v>
      </c>
      <c r="F366" s="79" t="s">
        <v>1048</v>
      </c>
      <c r="G366" s="79" t="s">
        <v>59</v>
      </c>
    </row>
    <row r="367" spans="1:7" hidden="1">
      <c r="A367" s="79">
        <v>39</v>
      </c>
      <c r="B367" s="80" t="s">
        <v>1145</v>
      </c>
      <c r="C367" s="81" t="s">
        <v>252</v>
      </c>
      <c r="D367" s="81" t="s">
        <v>493</v>
      </c>
      <c r="E367" s="80" t="s">
        <v>1146</v>
      </c>
      <c r="F367" s="79" t="s">
        <v>1048</v>
      </c>
      <c r="G367" s="79" t="s">
        <v>59</v>
      </c>
    </row>
    <row r="368" spans="1:7" hidden="1">
      <c r="A368" s="79">
        <v>40</v>
      </c>
      <c r="B368" s="80" t="s">
        <v>1147</v>
      </c>
      <c r="C368" s="81" t="s">
        <v>1148</v>
      </c>
      <c r="D368" s="81" t="s">
        <v>497</v>
      </c>
      <c r="E368" s="80" t="s">
        <v>1149</v>
      </c>
      <c r="F368" s="79" t="s">
        <v>1048</v>
      </c>
      <c r="G368" s="79" t="s">
        <v>59</v>
      </c>
    </row>
    <row r="369" spans="1:7" hidden="1">
      <c r="A369" s="79">
        <v>41</v>
      </c>
      <c r="B369" s="80" t="s">
        <v>1150</v>
      </c>
      <c r="C369" s="81" t="s">
        <v>1151</v>
      </c>
      <c r="D369" s="81" t="s">
        <v>497</v>
      </c>
      <c r="E369" s="80" t="s">
        <v>1152</v>
      </c>
      <c r="F369" s="79" t="s">
        <v>1048</v>
      </c>
      <c r="G369" s="79" t="s">
        <v>59</v>
      </c>
    </row>
    <row r="370" spans="1:7" hidden="1">
      <c r="A370" s="79">
        <v>42</v>
      </c>
      <c r="B370" s="80" t="s">
        <v>1153</v>
      </c>
      <c r="C370" s="81" t="s">
        <v>110</v>
      </c>
      <c r="D370" s="81" t="s">
        <v>500</v>
      </c>
      <c r="E370" s="80" t="s">
        <v>1154</v>
      </c>
      <c r="F370" s="79" t="s">
        <v>1048</v>
      </c>
      <c r="G370" s="79" t="s">
        <v>59</v>
      </c>
    </row>
    <row r="371" spans="1:7" hidden="1">
      <c r="A371" s="79">
        <v>43</v>
      </c>
      <c r="B371" s="80" t="s">
        <v>1155</v>
      </c>
      <c r="C371" s="81" t="s">
        <v>1156</v>
      </c>
      <c r="D371" s="81" t="s">
        <v>500</v>
      </c>
      <c r="E371" s="80" t="s">
        <v>1157</v>
      </c>
      <c r="F371" s="79" t="s">
        <v>1048</v>
      </c>
      <c r="G371" s="79" t="s">
        <v>59</v>
      </c>
    </row>
    <row r="372" spans="1:7" hidden="1">
      <c r="A372" s="79">
        <v>44</v>
      </c>
      <c r="B372" s="80" t="s">
        <v>1158</v>
      </c>
      <c r="C372" s="81" t="s">
        <v>1159</v>
      </c>
      <c r="D372" s="81" t="s">
        <v>218</v>
      </c>
      <c r="E372" s="80" t="s">
        <v>1160</v>
      </c>
      <c r="F372" s="79" t="s">
        <v>1048</v>
      </c>
      <c r="G372" s="79" t="s">
        <v>59</v>
      </c>
    </row>
    <row r="373" spans="1:7" hidden="1">
      <c r="A373" s="79">
        <v>45</v>
      </c>
      <c r="B373" s="80" t="s">
        <v>1161</v>
      </c>
      <c r="C373" s="81" t="s">
        <v>1162</v>
      </c>
      <c r="D373" s="81" t="s">
        <v>514</v>
      </c>
      <c r="E373" s="80" t="s">
        <v>380</v>
      </c>
      <c r="F373" s="79" t="s">
        <v>1048</v>
      </c>
      <c r="G373" s="79" t="s">
        <v>59</v>
      </c>
    </row>
    <row r="374" spans="1:7" hidden="1">
      <c r="A374" s="79">
        <v>46</v>
      </c>
      <c r="B374" s="80" t="s">
        <v>1163</v>
      </c>
      <c r="C374" s="81" t="s">
        <v>923</v>
      </c>
      <c r="D374" s="81" t="s">
        <v>514</v>
      </c>
      <c r="E374" s="80" t="s">
        <v>126</v>
      </c>
      <c r="F374" s="79" t="s">
        <v>1048</v>
      </c>
      <c r="G374" s="79" t="s">
        <v>59</v>
      </c>
    </row>
    <row r="375" spans="1:7" hidden="1">
      <c r="A375" s="79">
        <v>47</v>
      </c>
      <c r="B375" s="80" t="s">
        <v>1164</v>
      </c>
      <c r="C375" s="81" t="s">
        <v>1165</v>
      </c>
      <c r="D375" s="81" t="s">
        <v>377</v>
      </c>
      <c r="E375" s="80" t="s">
        <v>1166</v>
      </c>
      <c r="F375" s="79" t="s">
        <v>1048</v>
      </c>
      <c r="G375" s="79" t="s">
        <v>59</v>
      </c>
    </row>
    <row r="376" spans="1:7" hidden="1">
      <c r="A376" s="79">
        <v>48</v>
      </c>
      <c r="B376" s="80" t="s">
        <v>1167</v>
      </c>
      <c r="C376" s="81" t="s">
        <v>1168</v>
      </c>
      <c r="D376" s="81" t="s">
        <v>392</v>
      </c>
      <c r="E376" s="80" t="s">
        <v>234</v>
      </c>
      <c r="F376" s="79" t="s">
        <v>1048</v>
      </c>
      <c r="G376" s="79" t="s">
        <v>59</v>
      </c>
    </row>
    <row r="377" spans="1:7" hidden="1">
      <c r="A377" s="79">
        <v>49</v>
      </c>
      <c r="B377" s="80" t="s">
        <v>1169</v>
      </c>
      <c r="C377" s="81" t="s">
        <v>1170</v>
      </c>
      <c r="D377" s="81" t="s">
        <v>395</v>
      </c>
      <c r="E377" s="80" t="s">
        <v>1171</v>
      </c>
      <c r="F377" s="79" t="s">
        <v>1048</v>
      </c>
      <c r="G377" s="79" t="s">
        <v>59</v>
      </c>
    </row>
    <row r="378" spans="1:7" hidden="1">
      <c r="A378" s="79">
        <v>50</v>
      </c>
      <c r="B378" s="80" t="s">
        <v>1172</v>
      </c>
      <c r="C378" s="81" t="s">
        <v>1173</v>
      </c>
      <c r="D378" s="81" t="s">
        <v>249</v>
      </c>
      <c r="E378" s="80" t="s">
        <v>1174</v>
      </c>
      <c r="F378" s="79" t="s">
        <v>1048</v>
      </c>
      <c r="G378" s="79" t="s">
        <v>59</v>
      </c>
    </row>
    <row r="379" spans="1:7" hidden="1">
      <c r="A379" s="79">
        <v>51</v>
      </c>
      <c r="B379" s="80" t="s">
        <v>1175</v>
      </c>
      <c r="C379" s="81" t="s">
        <v>1176</v>
      </c>
      <c r="D379" s="81" t="s">
        <v>797</v>
      </c>
      <c r="E379" s="80" t="s">
        <v>1177</v>
      </c>
      <c r="F379" s="79" t="s">
        <v>1048</v>
      </c>
      <c r="G379" s="79" t="s">
        <v>59</v>
      </c>
    </row>
    <row r="380" spans="1:7" hidden="1">
      <c r="A380" s="79">
        <v>52</v>
      </c>
      <c r="B380" s="80" t="s">
        <v>1178</v>
      </c>
      <c r="C380" s="81" t="s">
        <v>737</v>
      </c>
      <c r="D380" s="81" t="s">
        <v>403</v>
      </c>
      <c r="E380" s="80" t="s">
        <v>1179</v>
      </c>
      <c r="F380" s="79" t="s">
        <v>1048</v>
      </c>
      <c r="G380" s="79" t="s">
        <v>59</v>
      </c>
    </row>
    <row r="381" spans="1:7" hidden="1">
      <c r="A381" s="79">
        <v>53</v>
      </c>
      <c r="B381" s="80" t="s">
        <v>1180</v>
      </c>
      <c r="C381" s="81" t="s">
        <v>1181</v>
      </c>
      <c r="D381" s="81" t="s">
        <v>403</v>
      </c>
      <c r="E381" s="80" t="s">
        <v>1182</v>
      </c>
      <c r="F381" s="79" t="s">
        <v>1048</v>
      </c>
      <c r="G381" s="79" t="s">
        <v>59</v>
      </c>
    </row>
    <row r="382" spans="1:7" hidden="1">
      <c r="A382" s="79">
        <v>54</v>
      </c>
      <c r="B382" s="80" t="s">
        <v>1183</v>
      </c>
      <c r="C382" s="81" t="s">
        <v>1184</v>
      </c>
      <c r="D382" s="81" t="s">
        <v>536</v>
      </c>
      <c r="E382" s="80" t="s">
        <v>1185</v>
      </c>
      <c r="F382" s="79" t="s">
        <v>1048</v>
      </c>
      <c r="G382" s="79" t="s">
        <v>59</v>
      </c>
    </row>
    <row r="383" spans="1:7" hidden="1">
      <c r="A383" s="79">
        <v>55</v>
      </c>
      <c r="B383" s="80" t="s">
        <v>1186</v>
      </c>
      <c r="C383" s="81" t="s">
        <v>229</v>
      </c>
      <c r="D383" s="81" t="s">
        <v>536</v>
      </c>
      <c r="E383" s="80" t="s">
        <v>1142</v>
      </c>
      <c r="F383" s="79" t="s">
        <v>1048</v>
      </c>
      <c r="G383" s="79" t="s">
        <v>59</v>
      </c>
    </row>
    <row r="384" spans="1:7" hidden="1">
      <c r="A384" s="79">
        <v>1</v>
      </c>
      <c r="B384" s="80" t="s">
        <v>1187</v>
      </c>
      <c r="C384" s="81" t="s">
        <v>986</v>
      </c>
      <c r="D384" s="81" t="s">
        <v>56</v>
      </c>
      <c r="E384" s="80" t="s">
        <v>1188</v>
      </c>
      <c r="F384" s="96" t="s">
        <v>1189</v>
      </c>
      <c r="G384" s="79" t="s">
        <v>59</v>
      </c>
    </row>
    <row r="385" spans="1:7" hidden="1">
      <c r="A385" s="79">
        <v>2</v>
      </c>
      <c r="B385" s="80" t="s">
        <v>1190</v>
      </c>
      <c r="C385" s="81" t="s">
        <v>136</v>
      </c>
      <c r="D385" s="81" t="s">
        <v>56</v>
      </c>
      <c r="E385" s="80" t="s">
        <v>1191</v>
      </c>
      <c r="F385" s="79" t="s">
        <v>1189</v>
      </c>
      <c r="G385" s="79" t="s">
        <v>59</v>
      </c>
    </row>
    <row r="386" spans="1:7" hidden="1">
      <c r="A386" s="79">
        <v>3</v>
      </c>
      <c r="B386" s="80" t="s">
        <v>1192</v>
      </c>
      <c r="C386" s="81" t="s">
        <v>1193</v>
      </c>
      <c r="D386" s="81" t="s">
        <v>1194</v>
      </c>
      <c r="E386" s="80" t="s">
        <v>603</v>
      </c>
      <c r="F386" s="79" t="s">
        <v>1189</v>
      </c>
      <c r="G386" s="79" t="s">
        <v>59</v>
      </c>
    </row>
    <row r="387" spans="1:7" hidden="1">
      <c r="A387" s="79">
        <v>4</v>
      </c>
      <c r="B387" s="80" t="s">
        <v>1195</v>
      </c>
      <c r="C387" s="81" t="s">
        <v>1196</v>
      </c>
      <c r="D387" s="81" t="s">
        <v>66</v>
      </c>
      <c r="E387" s="80" t="s">
        <v>1023</v>
      </c>
      <c r="F387" s="79" t="s">
        <v>1189</v>
      </c>
      <c r="G387" s="79" t="s">
        <v>59</v>
      </c>
    </row>
    <row r="388" spans="1:7" hidden="1">
      <c r="A388" s="79">
        <v>5</v>
      </c>
      <c r="B388" s="80" t="s">
        <v>1197</v>
      </c>
      <c r="C388" s="81" t="s">
        <v>1198</v>
      </c>
      <c r="D388" s="81" t="s">
        <v>66</v>
      </c>
      <c r="E388" s="80" t="s">
        <v>1199</v>
      </c>
      <c r="F388" s="79" t="s">
        <v>1189</v>
      </c>
      <c r="G388" s="79" t="s">
        <v>59</v>
      </c>
    </row>
    <row r="389" spans="1:7" hidden="1">
      <c r="A389" s="79">
        <v>6</v>
      </c>
      <c r="B389" s="80" t="s">
        <v>1200</v>
      </c>
      <c r="C389" s="81" t="s">
        <v>1201</v>
      </c>
      <c r="D389" s="81" t="s">
        <v>1202</v>
      </c>
      <c r="E389" s="80" t="s">
        <v>1203</v>
      </c>
      <c r="F389" s="79" t="s">
        <v>1189</v>
      </c>
      <c r="G389" s="79" t="s">
        <v>542</v>
      </c>
    </row>
    <row r="390" spans="1:7" hidden="1">
      <c r="A390" s="79">
        <v>7</v>
      </c>
      <c r="B390" s="80" t="s">
        <v>1204</v>
      </c>
      <c r="C390" s="81" t="s">
        <v>261</v>
      </c>
      <c r="D390" s="81" t="s">
        <v>895</v>
      </c>
      <c r="E390" s="80" t="s">
        <v>1010</v>
      </c>
      <c r="F390" s="79" t="s">
        <v>1189</v>
      </c>
      <c r="G390" s="79" t="s">
        <v>59</v>
      </c>
    </row>
    <row r="391" spans="1:7" hidden="1">
      <c r="A391" s="79">
        <v>8</v>
      </c>
      <c r="B391" s="80" t="s">
        <v>1205</v>
      </c>
      <c r="C391" s="81" t="s">
        <v>1206</v>
      </c>
      <c r="D391" s="81" t="s">
        <v>77</v>
      </c>
      <c r="E391" s="80" t="s">
        <v>223</v>
      </c>
      <c r="F391" s="79" t="s">
        <v>1189</v>
      </c>
      <c r="G391" s="79" t="s">
        <v>59</v>
      </c>
    </row>
    <row r="392" spans="1:7" hidden="1">
      <c r="A392" s="79">
        <v>9</v>
      </c>
      <c r="B392" s="80" t="s">
        <v>1207</v>
      </c>
      <c r="C392" s="81" t="s">
        <v>121</v>
      </c>
      <c r="D392" s="81" t="s">
        <v>1208</v>
      </c>
      <c r="E392" s="80" t="s">
        <v>494</v>
      </c>
      <c r="F392" s="79" t="s">
        <v>1189</v>
      </c>
      <c r="G392" s="79" t="s">
        <v>59</v>
      </c>
    </row>
    <row r="393" spans="1:7" hidden="1">
      <c r="A393" s="79">
        <v>10</v>
      </c>
      <c r="B393" s="80" t="s">
        <v>1209</v>
      </c>
      <c r="C393" s="81" t="s">
        <v>152</v>
      </c>
      <c r="D393" s="81" t="s">
        <v>92</v>
      </c>
      <c r="E393" s="80" t="s">
        <v>844</v>
      </c>
      <c r="F393" s="79" t="s">
        <v>1189</v>
      </c>
      <c r="G393" s="79" t="s">
        <v>59</v>
      </c>
    </row>
    <row r="394" spans="1:7" hidden="1">
      <c r="A394" s="79">
        <v>11</v>
      </c>
      <c r="B394" s="80" t="s">
        <v>1210</v>
      </c>
      <c r="C394" s="81" t="s">
        <v>1211</v>
      </c>
      <c r="D394" s="81" t="s">
        <v>92</v>
      </c>
      <c r="E394" s="80" t="s">
        <v>1212</v>
      </c>
      <c r="F394" s="79" t="s">
        <v>1189</v>
      </c>
      <c r="G394" s="79" t="s">
        <v>59</v>
      </c>
    </row>
    <row r="395" spans="1:7" hidden="1">
      <c r="A395" s="79">
        <v>12</v>
      </c>
      <c r="B395" s="80" t="s">
        <v>1213</v>
      </c>
      <c r="C395" s="81" t="s">
        <v>1214</v>
      </c>
      <c r="D395" s="81" t="s">
        <v>1215</v>
      </c>
      <c r="E395" s="80" t="s">
        <v>192</v>
      </c>
      <c r="F395" s="79" t="s">
        <v>1189</v>
      </c>
      <c r="G395" s="79" t="s">
        <v>59</v>
      </c>
    </row>
    <row r="396" spans="1:7" hidden="1">
      <c r="A396" s="79">
        <v>13</v>
      </c>
      <c r="B396" s="80" t="s">
        <v>1216</v>
      </c>
      <c r="C396" s="81" t="s">
        <v>927</v>
      </c>
      <c r="D396" s="81" t="s">
        <v>107</v>
      </c>
      <c r="E396" s="80" t="s">
        <v>1217</v>
      </c>
      <c r="F396" s="79" t="s">
        <v>1189</v>
      </c>
      <c r="G396" s="79" t="s">
        <v>59</v>
      </c>
    </row>
    <row r="397" spans="1:7" hidden="1">
      <c r="A397" s="79">
        <v>14</v>
      </c>
      <c r="B397" s="80" t="s">
        <v>1218</v>
      </c>
      <c r="C397" s="81" t="s">
        <v>1219</v>
      </c>
      <c r="D397" s="81" t="s">
        <v>107</v>
      </c>
      <c r="E397" s="80" t="s">
        <v>1220</v>
      </c>
      <c r="F397" s="79" t="s">
        <v>1189</v>
      </c>
      <c r="G397" s="79" t="s">
        <v>59</v>
      </c>
    </row>
    <row r="398" spans="1:7" hidden="1">
      <c r="A398" s="79">
        <v>15</v>
      </c>
      <c r="B398" s="80" t="s">
        <v>1221</v>
      </c>
      <c r="C398" s="81" t="s">
        <v>1222</v>
      </c>
      <c r="D398" s="81" t="s">
        <v>107</v>
      </c>
      <c r="E398" s="80" t="s">
        <v>1223</v>
      </c>
      <c r="F398" s="79" t="s">
        <v>1189</v>
      </c>
      <c r="G398" s="79" t="s">
        <v>59</v>
      </c>
    </row>
    <row r="399" spans="1:7" hidden="1">
      <c r="A399" s="79">
        <v>16</v>
      </c>
      <c r="B399" s="80" t="s">
        <v>1224</v>
      </c>
      <c r="C399" s="81" t="s">
        <v>1225</v>
      </c>
      <c r="D399" s="81" t="s">
        <v>1226</v>
      </c>
      <c r="E399" s="80" t="s">
        <v>1227</v>
      </c>
      <c r="F399" s="79" t="s">
        <v>1189</v>
      </c>
      <c r="G399" s="79" t="s">
        <v>59</v>
      </c>
    </row>
    <row r="400" spans="1:7" hidden="1">
      <c r="A400" s="79">
        <v>17</v>
      </c>
      <c r="B400" s="80" t="s">
        <v>1228</v>
      </c>
      <c r="C400" s="81" t="s">
        <v>1229</v>
      </c>
      <c r="D400" s="81" t="s">
        <v>111</v>
      </c>
      <c r="E400" s="80" t="s">
        <v>1230</v>
      </c>
      <c r="F400" s="79" t="s">
        <v>1189</v>
      </c>
      <c r="G400" s="79" t="s">
        <v>59</v>
      </c>
    </row>
    <row r="401" spans="1:7" hidden="1">
      <c r="A401" s="79">
        <v>18</v>
      </c>
      <c r="B401" s="80" t="s">
        <v>1231</v>
      </c>
      <c r="C401" s="81" t="s">
        <v>1232</v>
      </c>
      <c r="D401" s="81" t="s">
        <v>111</v>
      </c>
      <c r="E401" s="80" t="s">
        <v>368</v>
      </c>
      <c r="F401" s="79" t="s">
        <v>1189</v>
      </c>
      <c r="G401" s="79" t="s">
        <v>59</v>
      </c>
    </row>
    <row r="402" spans="1:7" hidden="1">
      <c r="A402" s="79">
        <v>19</v>
      </c>
      <c r="B402" s="80" t="s">
        <v>1233</v>
      </c>
      <c r="C402" s="81" t="s">
        <v>1234</v>
      </c>
      <c r="D402" s="81" t="s">
        <v>571</v>
      </c>
      <c r="E402" s="80" t="s">
        <v>1235</v>
      </c>
      <c r="F402" s="79" t="s">
        <v>1189</v>
      </c>
      <c r="G402" s="79" t="s">
        <v>59</v>
      </c>
    </row>
    <row r="403" spans="1:7" hidden="1">
      <c r="A403" s="79">
        <v>20</v>
      </c>
      <c r="B403" s="80" t="s">
        <v>1236</v>
      </c>
      <c r="C403" s="81" t="s">
        <v>1076</v>
      </c>
      <c r="D403" s="81" t="s">
        <v>571</v>
      </c>
      <c r="E403" s="80" t="s">
        <v>1237</v>
      </c>
      <c r="F403" s="79" t="s">
        <v>1189</v>
      </c>
      <c r="G403" s="79" t="s">
        <v>59</v>
      </c>
    </row>
    <row r="404" spans="1:7" hidden="1">
      <c r="A404" s="79">
        <v>21</v>
      </c>
      <c r="B404" s="80" t="s">
        <v>1238</v>
      </c>
      <c r="C404" s="81" t="s">
        <v>1239</v>
      </c>
      <c r="D404" s="81" t="s">
        <v>829</v>
      </c>
      <c r="E404" s="80" t="s">
        <v>1240</v>
      </c>
      <c r="F404" s="79" t="s">
        <v>1189</v>
      </c>
      <c r="G404" s="79" t="s">
        <v>542</v>
      </c>
    </row>
    <row r="405" spans="1:7" hidden="1">
      <c r="A405" s="79">
        <v>22</v>
      </c>
      <c r="B405" s="80" t="s">
        <v>1241</v>
      </c>
      <c r="C405" s="81" t="s">
        <v>1242</v>
      </c>
      <c r="D405" s="81" t="s">
        <v>1243</v>
      </c>
      <c r="E405" s="80" t="s">
        <v>1244</v>
      </c>
      <c r="F405" s="79" t="s">
        <v>1189</v>
      </c>
      <c r="G405" s="79" t="s">
        <v>59</v>
      </c>
    </row>
    <row r="406" spans="1:7" hidden="1">
      <c r="A406" s="79">
        <v>23</v>
      </c>
      <c r="B406" s="80" t="s">
        <v>1245</v>
      </c>
      <c r="C406" s="81" t="s">
        <v>1246</v>
      </c>
      <c r="D406" s="81" t="s">
        <v>115</v>
      </c>
      <c r="E406" s="80" t="s">
        <v>572</v>
      </c>
      <c r="F406" s="79" t="s">
        <v>1189</v>
      </c>
      <c r="G406" s="79" t="s">
        <v>59</v>
      </c>
    </row>
    <row r="407" spans="1:7" hidden="1">
      <c r="A407" s="79">
        <v>24</v>
      </c>
      <c r="B407" s="80" t="s">
        <v>1247</v>
      </c>
      <c r="C407" s="81" t="s">
        <v>1248</v>
      </c>
      <c r="D407" s="81" t="s">
        <v>115</v>
      </c>
      <c r="E407" s="80" t="s">
        <v>802</v>
      </c>
      <c r="F407" s="79" t="s">
        <v>1189</v>
      </c>
      <c r="G407" s="79" t="s">
        <v>59</v>
      </c>
    </row>
    <row r="408" spans="1:7" hidden="1">
      <c r="A408" s="79">
        <v>25</v>
      </c>
      <c r="B408" s="80" t="s">
        <v>1249</v>
      </c>
      <c r="C408" s="81" t="s">
        <v>1250</v>
      </c>
      <c r="D408" s="81" t="s">
        <v>115</v>
      </c>
      <c r="E408" s="80" t="s">
        <v>1087</v>
      </c>
      <c r="F408" s="79" t="s">
        <v>1189</v>
      </c>
      <c r="G408" s="79" t="s">
        <v>59</v>
      </c>
    </row>
    <row r="409" spans="1:7" hidden="1">
      <c r="A409" s="79">
        <v>26</v>
      </c>
      <c r="B409" s="80" t="s">
        <v>1251</v>
      </c>
      <c r="C409" s="81" t="s">
        <v>704</v>
      </c>
      <c r="D409" s="81" t="s">
        <v>115</v>
      </c>
      <c r="E409" s="80" t="s">
        <v>1252</v>
      </c>
      <c r="F409" s="79" t="s">
        <v>1189</v>
      </c>
      <c r="G409" s="79" t="s">
        <v>59</v>
      </c>
    </row>
    <row r="410" spans="1:7" hidden="1">
      <c r="A410" s="79">
        <v>27</v>
      </c>
      <c r="B410" s="80" t="s">
        <v>1253</v>
      </c>
      <c r="C410" s="81" t="s">
        <v>445</v>
      </c>
      <c r="D410" s="81" t="s">
        <v>450</v>
      </c>
      <c r="E410" s="80" t="s">
        <v>1254</v>
      </c>
      <c r="F410" s="79" t="s">
        <v>1189</v>
      </c>
      <c r="G410" s="79" t="s">
        <v>59</v>
      </c>
    </row>
    <row r="411" spans="1:7" hidden="1">
      <c r="A411" s="79">
        <v>28</v>
      </c>
      <c r="B411" s="80" t="s">
        <v>1255</v>
      </c>
      <c r="C411" s="81" t="s">
        <v>1256</v>
      </c>
      <c r="D411" s="81" t="s">
        <v>450</v>
      </c>
      <c r="E411" s="80" t="s">
        <v>1257</v>
      </c>
      <c r="F411" s="79" t="s">
        <v>1189</v>
      </c>
      <c r="G411" s="79" t="s">
        <v>59</v>
      </c>
    </row>
    <row r="412" spans="1:7" hidden="1">
      <c r="A412" s="79">
        <v>29</v>
      </c>
      <c r="B412" s="80" t="s">
        <v>1258</v>
      </c>
      <c r="C412" s="81" t="s">
        <v>1259</v>
      </c>
      <c r="D412" s="81" t="s">
        <v>580</v>
      </c>
      <c r="E412" s="80" t="s">
        <v>1260</v>
      </c>
      <c r="F412" s="79" t="s">
        <v>1189</v>
      </c>
      <c r="G412" s="79" t="s">
        <v>59</v>
      </c>
    </row>
    <row r="413" spans="1:7" hidden="1">
      <c r="A413" s="79">
        <v>30</v>
      </c>
      <c r="B413" s="80" t="s">
        <v>1261</v>
      </c>
      <c r="C413" s="81" t="s">
        <v>1262</v>
      </c>
      <c r="D413" s="81" t="s">
        <v>145</v>
      </c>
      <c r="E413" s="80" t="s">
        <v>212</v>
      </c>
      <c r="F413" s="79" t="s">
        <v>1189</v>
      </c>
      <c r="G413" s="79" t="s">
        <v>59</v>
      </c>
    </row>
    <row r="414" spans="1:7" hidden="1">
      <c r="A414" s="79">
        <v>31</v>
      </c>
      <c r="B414" s="80" t="s">
        <v>1263</v>
      </c>
      <c r="C414" s="81" t="s">
        <v>1264</v>
      </c>
      <c r="D414" s="81" t="s">
        <v>153</v>
      </c>
      <c r="E414" s="80" t="s">
        <v>350</v>
      </c>
      <c r="F414" s="79" t="s">
        <v>1189</v>
      </c>
      <c r="G414" s="79" t="s">
        <v>59</v>
      </c>
    </row>
    <row r="415" spans="1:7" hidden="1">
      <c r="A415" s="79">
        <v>32</v>
      </c>
      <c r="B415" s="80" t="s">
        <v>1265</v>
      </c>
      <c r="C415" s="81" t="s">
        <v>471</v>
      </c>
      <c r="D415" s="81" t="s">
        <v>153</v>
      </c>
      <c r="E415" s="80" t="s">
        <v>1266</v>
      </c>
      <c r="F415" s="79" t="s">
        <v>1189</v>
      </c>
      <c r="G415" s="79" t="s">
        <v>59</v>
      </c>
    </row>
    <row r="416" spans="1:7" hidden="1">
      <c r="A416" s="79">
        <v>33</v>
      </c>
      <c r="B416" s="80" t="s">
        <v>1267</v>
      </c>
      <c r="C416" s="81" t="s">
        <v>1268</v>
      </c>
      <c r="D416" s="81" t="s">
        <v>153</v>
      </c>
      <c r="E416" s="80" t="s">
        <v>1269</v>
      </c>
      <c r="F416" s="79" t="s">
        <v>1189</v>
      </c>
      <c r="G416" s="79" t="s">
        <v>59</v>
      </c>
    </row>
    <row r="417" spans="1:7" hidden="1">
      <c r="A417" s="79">
        <v>34</v>
      </c>
      <c r="B417" s="80" t="s">
        <v>1270</v>
      </c>
      <c r="C417" s="81" t="s">
        <v>1271</v>
      </c>
      <c r="D417" s="81" t="s">
        <v>153</v>
      </c>
      <c r="E417" s="80" t="s">
        <v>1272</v>
      </c>
      <c r="F417" s="79" t="s">
        <v>1189</v>
      </c>
      <c r="G417" s="79" t="s">
        <v>59</v>
      </c>
    </row>
    <row r="418" spans="1:7" hidden="1">
      <c r="A418" s="79">
        <v>35</v>
      </c>
      <c r="B418" s="80" t="s">
        <v>1273</v>
      </c>
      <c r="C418" s="81" t="s">
        <v>1274</v>
      </c>
      <c r="D418" s="81" t="s">
        <v>153</v>
      </c>
      <c r="E418" s="80" t="s">
        <v>1275</v>
      </c>
      <c r="F418" s="79" t="s">
        <v>1189</v>
      </c>
      <c r="G418" s="79" t="s">
        <v>59</v>
      </c>
    </row>
    <row r="419" spans="1:7" hidden="1">
      <c r="A419" s="79">
        <v>36</v>
      </c>
      <c r="B419" s="80" t="s">
        <v>1276</v>
      </c>
      <c r="C419" s="81" t="s">
        <v>442</v>
      </c>
      <c r="D419" s="81" t="s">
        <v>592</v>
      </c>
      <c r="E419" s="80" t="s">
        <v>1277</v>
      </c>
      <c r="F419" s="79" t="s">
        <v>1189</v>
      </c>
      <c r="G419" s="79" t="s">
        <v>542</v>
      </c>
    </row>
    <row r="420" spans="1:7" hidden="1">
      <c r="A420" s="79">
        <v>37</v>
      </c>
      <c r="B420" s="80" t="s">
        <v>1278</v>
      </c>
      <c r="C420" s="81" t="s">
        <v>1165</v>
      </c>
      <c r="D420" s="81" t="s">
        <v>173</v>
      </c>
      <c r="E420" s="80" t="s">
        <v>991</v>
      </c>
      <c r="F420" s="79" t="s">
        <v>1189</v>
      </c>
      <c r="G420" s="79" t="s">
        <v>59</v>
      </c>
    </row>
    <row r="421" spans="1:7" hidden="1">
      <c r="A421" s="79">
        <v>38</v>
      </c>
      <c r="B421" s="80" t="s">
        <v>1279</v>
      </c>
      <c r="C421" s="81" t="s">
        <v>1280</v>
      </c>
      <c r="D421" s="81" t="s">
        <v>929</v>
      </c>
      <c r="E421" s="80" t="s">
        <v>1281</v>
      </c>
      <c r="F421" s="79" t="s">
        <v>1189</v>
      </c>
      <c r="G421" s="79" t="s">
        <v>59</v>
      </c>
    </row>
    <row r="422" spans="1:7" hidden="1">
      <c r="A422" s="79">
        <v>39</v>
      </c>
      <c r="B422" s="80" t="s">
        <v>1282</v>
      </c>
      <c r="C422" s="81" t="s">
        <v>1283</v>
      </c>
      <c r="D422" s="81" t="s">
        <v>180</v>
      </c>
      <c r="E422" s="80" t="s">
        <v>771</v>
      </c>
      <c r="F422" s="79" t="s">
        <v>1189</v>
      </c>
      <c r="G422" s="79" t="s">
        <v>542</v>
      </c>
    </row>
    <row r="423" spans="1:7" hidden="1">
      <c r="A423" s="79">
        <v>40</v>
      </c>
      <c r="B423" s="80" t="s">
        <v>1284</v>
      </c>
      <c r="C423" s="81" t="s">
        <v>1285</v>
      </c>
      <c r="D423" s="81" t="s">
        <v>191</v>
      </c>
      <c r="E423" s="80" t="s">
        <v>1286</v>
      </c>
      <c r="F423" s="79" t="s">
        <v>1189</v>
      </c>
      <c r="G423" s="79" t="s">
        <v>59</v>
      </c>
    </row>
    <row r="424" spans="1:7" hidden="1">
      <c r="A424" s="79">
        <v>41</v>
      </c>
      <c r="B424" s="80" t="s">
        <v>1287</v>
      </c>
      <c r="C424" s="81" t="s">
        <v>1288</v>
      </c>
      <c r="D424" s="81" t="s">
        <v>195</v>
      </c>
      <c r="E424" s="80" t="s">
        <v>1289</v>
      </c>
      <c r="F424" s="79" t="s">
        <v>1189</v>
      </c>
      <c r="G424" s="79" t="s">
        <v>59</v>
      </c>
    </row>
    <row r="425" spans="1:7" hidden="1">
      <c r="A425" s="79">
        <v>42</v>
      </c>
      <c r="B425" s="80" t="s">
        <v>1290</v>
      </c>
      <c r="C425" s="81" t="s">
        <v>1291</v>
      </c>
      <c r="D425" s="81" t="s">
        <v>199</v>
      </c>
      <c r="E425" s="80" t="s">
        <v>334</v>
      </c>
      <c r="F425" s="79" t="s">
        <v>1189</v>
      </c>
      <c r="G425" s="79" t="s">
        <v>59</v>
      </c>
    </row>
    <row r="426" spans="1:7" hidden="1">
      <c r="A426" s="79">
        <v>43</v>
      </c>
      <c r="B426" s="80" t="s">
        <v>1292</v>
      </c>
      <c r="C426" s="81" t="s">
        <v>835</v>
      </c>
      <c r="D426" s="81" t="s">
        <v>203</v>
      </c>
      <c r="E426" s="80" t="s">
        <v>1293</v>
      </c>
      <c r="F426" s="79" t="s">
        <v>1189</v>
      </c>
      <c r="G426" s="79" t="s">
        <v>59</v>
      </c>
    </row>
    <row r="427" spans="1:7" hidden="1">
      <c r="A427" s="79">
        <v>44</v>
      </c>
      <c r="B427" s="80" t="s">
        <v>1294</v>
      </c>
      <c r="C427" s="81" t="s">
        <v>1295</v>
      </c>
      <c r="D427" s="81" t="s">
        <v>994</v>
      </c>
      <c r="E427" s="80" t="s">
        <v>1296</v>
      </c>
      <c r="F427" s="79" t="s">
        <v>1189</v>
      </c>
      <c r="G427" s="79" t="s">
        <v>59</v>
      </c>
    </row>
    <row r="428" spans="1:7" hidden="1">
      <c r="A428" s="79">
        <v>45</v>
      </c>
      <c r="B428" s="80" t="s">
        <v>1297</v>
      </c>
      <c r="C428" s="81" t="s">
        <v>1298</v>
      </c>
      <c r="D428" s="81" t="s">
        <v>486</v>
      </c>
      <c r="E428" s="80" t="s">
        <v>1293</v>
      </c>
      <c r="F428" s="79" t="s">
        <v>1189</v>
      </c>
      <c r="G428" s="79" t="s">
        <v>59</v>
      </c>
    </row>
    <row r="429" spans="1:7" hidden="1">
      <c r="A429" s="79">
        <v>46</v>
      </c>
      <c r="B429" s="80" t="s">
        <v>1299</v>
      </c>
      <c r="C429" s="81" t="s">
        <v>1300</v>
      </c>
      <c r="D429" s="81" t="s">
        <v>1140</v>
      </c>
      <c r="E429" s="80" t="s">
        <v>1301</v>
      </c>
      <c r="F429" s="79" t="s">
        <v>1189</v>
      </c>
      <c r="G429" s="79" t="s">
        <v>59</v>
      </c>
    </row>
    <row r="430" spans="1:7" hidden="1">
      <c r="A430" s="79">
        <v>47</v>
      </c>
      <c r="B430" s="80" t="s">
        <v>1302</v>
      </c>
      <c r="C430" s="81" t="s">
        <v>1303</v>
      </c>
      <c r="D430" s="81" t="s">
        <v>211</v>
      </c>
      <c r="E430" s="80" t="s">
        <v>540</v>
      </c>
      <c r="F430" s="79" t="s">
        <v>1189</v>
      </c>
      <c r="G430" s="79" t="s">
        <v>59</v>
      </c>
    </row>
    <row r="431" spans="1:7" hidden="1">
      <c r="A431" s="79">
        <v>48</v>
      </c>
      <c r="B431" s="80" t="s">
        <v>1304</v>
      </c>
      <c r="C431" s="81" t="s">
        <v>330</v>
      </c>
      <c r="D431" s="81" t="s">
        <v>211</v>
      </c>
      <c r="E431" s="80" t="s">
        <v>1305</v>
      </c>
      <c r="F431" s="79" t="s">
        <v>1189</v>
      </c>
      <c r="G431" s="79" t="s">
        <v>59</v>
      </c>
    </row>
    <row r="432" spans="1:7" hidden="1">
      <c r="A432" s="79">
        <v>49</v>
      </c>
      <c r="B432" s="80" t="s">
        <v>1306</v>
      </c>
      <c r="C432" s="81" t="s">
        <v>1307</v>
      </c>
      <c r="D432" s="81" t="s">
        <v>493</v>
      </c>
      <c r="E432" s="80" t="s">
        <v>945</v>
      </c>
      <c r="F432" s="79" t="s">
        <v>1189</v>
      </c>
      <c r="G432" s="79" t="s">
        <v>59</v>
      </c>
    </row>
    <row r="433" spans="1:7" hidden="1">
      <c r="A433" s="79">
        <v>50</v>
      </c>
      <c r="B433" s="80" t="s">
        <v>1308</v>
      </c>
      <c r="C433" s="81" t="s">
        <v>1309</v>
      </c>
      <c r="D433" s="81" t="s">
        <v>497</v>
      </c>
      <c r="E433" s="80" t="s">
        <v>836</v>
      </c>
      <c r="F433" s="79" t="s">
        <v>1189</v>
      </c>
      <c r="G433" s="79" t="s">
        <v>59</v>
      </c>
    </row>
    <row r="434" spans="1:7" hidden="1">
      <c r="A434" s="79">
        <v>51</v>
      </c>
      <c r="B434" s="80" t="s">
        <v>1310</v>
      </c>
      <c r="C434" s="81" t="s">
        <v>1311</v>
      </c>
      <c r="D434" s="81" t="s">
        <v>500</v>
      </c>
      <c r="E434" s="80" t="s">
        <v>1312</v>
      </c>
      <c r="F434" s="79" t="s">
        <v>1189</v>
      </c>
      <c r="G434" s="79" t="s">
        <v>59</v>
      </c>
    </row>
    <row r="435" spans="1:7" hidden="1">
      <c r="A435" s="79">
        <v>52</v>
      </c>
      <c r="B435" s="80" t="s">
        <v>1313</v>
      </c>
      <c r="C435" s="81" t="s">
        <v>1314</v>
      </c>
      <c r="D435" s="81" t="s">
        <v>500</v>
      </c>
      <c r="E435" s="80" t="s">
        <v>1315</v>
      </c>
      <c r="F435" s="79" t="s">
        <v>1189</v>
      </c>
      <c r="G435" s="79" t="s">
        <v>59</v>
      </c>
    </row>
    <row r="436" spans="1:7" hidden="1">
      <c r="A436" s="79">
        <v>53</v>
      </c>
      <c r="B436" s="80" t="s">
        <v>1316</v>
      </c>
      <c r="C436" s="81" t="s">
        <v>1317</v>
      </c>
      <c r="D436" s="81" t="s">
        <v>218</v>
      </c>
      <c r="E436" s="80" t="s">
        <v>719</v>
      </c>
      <c r="F436" s="79" t="s">
        <v>1189</v>
      </c>
      <c r="G436" s="79" t="s">
        <v>59</v>
      </c>
    </row>
    <row r="437" spans="1:7" hidden="1">
      <c r="A437" s="79">
        <v>54</v>
      </c>
      <c r="B437" s="80" t="s">
        <v>1318</v>
      </c>
      <c r="C437" s="81" t="s">
        <v>1052</v>
      </c>
      <c r="D437" s="81" t="s">
        <v>218</v>
      </c>
      <c r="E437" s="80" t="s">
        <v>1146</v>
      </c>
      <c r="F437" s="79" t="s">
        <v>1189</v>
      </c>
      <c r="G437" s="79" t="s">
        <v>59</v>
      </c>
    </row>
    <row r="438" spans="1:7" hidden="1">
      <c r="A438" s="79">
        <v>55</v>
      </c>
      <c r="B438" s="80" t="s">
        <v>1319</v>
      </c>
      <c r="C438" s="81" t="s">
        <v>1320</v>
      </c>
      <c r="D438" s="81" t="s">
        <v>222</v>
      </c>
      <c r="E438" s="80" t="s">
        <v>1321</v>
      </c>
      <c r="F438" s="79" t="s">
        <v>1189</v>
      </c>
      <c r="G438" s="79" t="s">
        <v>59</v>
      </c>
    </row>
    <row r="439" spans="1:7" hidden="1">
      <c r="A439" s="79">
        <v>56</v>
      </c>
      <c r="B439" s="80" t="s">
        <v>1322</v>
      </c>
      <c r="C439" s="81" t="s">
        <v>106</v>
      </c>
      <c r="D439" s="81" t="s">
        <v>1323</v>
      </c>
      <c r="E439" s="80" t="s">
        <v>1324</v>
      </c>
      <c r="F439" s="79" t="s">
        <v>1189</v>
      </c>
      <c r="G439" s="79" t="s">
        <v>59</v>
      </c>
    </row>
    <row r="440" spans="1:7" hidden="1">
      <c r="A440" s="79">
        <v>57</v>
      </c>
      <c r="B440" s="80" t="s">
        <v>1325</v>
      </c>
      <c r="C440" s="81" t="s">
        <v>1326</v>
      </c>
      <c r="D440" s="81" t="s">
        <v>365</v>
      </c>
      <c r="E440" s="80" t="s">
        <v>185</v>
      </c>
      <c r="F440" s="79" t="s">
        <v>1189</v>
      </c>
      <c r="G440" s="79" t="s">
        <v>59</v>
      </c>
    </row>
    <row r="441" spans="1:7" hidden="1">
      <c r="A441" s="79">
        <v>58</v>
      </c>
      <c r="B441" s="80" t="s">
        <v>1327</v>
      </c>
      <c r="C441" s="81" t="s">
        <v>1328</v>
      </c>
      <c r="D441" s="81" t="s">
        <v>377</v>
      </c>
      <c r="E441" s="80" t="s">
        <v>979</v>
      </c>
      <c r="F441" s="79" t="s">
        <v>1189</v>
      </c>
      <c r="G441" s="79" t="s">
        <v>59</v>
      </c>
    </row>
    <row r="442" spans="1:7" hidden="1">
      <c r="A442" s="79">
        <v>59</v>
      </c>
      <c r="B442" s="80" t="s">
        <v>1329</v>
      </c>
      <c r="C442" s="81" t="s">
        <v>1330</v>
      </c>
      <c r="D442" s="81" t="s">
        <v>237</v>
      </c>
      <c r="E442" s="80" t="s">
        <v>1331</v>
      </c>
      <c r="F442" s="79" t="s">
        <v>1189</v>
      </c>
      <c r="G442" s="79" t="s">
        <v>542</v>
      </c>
    </row>
    <row r="443" spans="1:7" hidden="1">
      <c r="A443" s="79">
        <v>60</v>
      </c>
      <c r="B443" s="80" t="s">
        <v>1332</v>
      </c>
      <c r="C443" s="81" t="s">
        <v>1333</v>
      </c>
      <c r="D443" s="81" t="s">
        <v>1334</v>
      </c>
      <c r="E443" s="80" t="s">
        <v>1101</v>
      </c>
      <c r="F443" s="79" t="s">
        <v>1189</v>
      </c>
      <c r="G443" s="79" t="s">
        <v>542</v>
      </c>
    </row>
    <row r="444" spans="1:7" hidden="1">
      <c r="A444" s="79">
        <v>61</v>
      </c>
      <c r="B444" s="80" t="s">
        <v>1335</v>
      </c>
      <c r="C444" s="81" t="s">
        <v>87</v>
      </c>
      <c r="D444" s="81" t="s">
        <v>395</v>
      </c>
      <c r="E444" s="80" t="s">
        <v>1336</v>
      </c>
      <c r="F444" s="79" t="s">
        <v>1189</v>
      </c>
      <c r="G444" s="79" t="s">
        <v>59</v>
      </c>
    </row>
    <row r="445" spans="1:7" hidden="1">
      <c r="A445" s="79">
        <v>62</v>
      </c>
      <c r="B445" s="80" t="s">
        <v>1337</v>
      </c>
      <c r="C445" s="81" t="s">
        <v>1338</v>
      </c>
      <c r="D445" s="81" t="s">
        <v>395</v>
      </c>
      <c r="E445" s="80" t="s">
        <v>1090</v>
      </c>
      <c r="F445" s="79" t="s">
        <v>1189</v>
      </c>
      <c r="G445" s="79" t="s">
        <v>542</v>
      </c>
    </row>
    <row r="446" spans="1:7" hidden="1">
      <c r="A446" s="79">
        <v>63</v>
      </c>
      <c r="B446" s="80" t="s">
        <v>1339</v>
      </c>
      <c r="C446" s="81" t="s">
        <v>1340</v>
      </c>
      <c r="D446" s="81" t="s">
        <v>657</v>
      </c>
      <c r="E446" s="80" t="s">
        <v>719</v>
      </c>
      <c r="F446" s="79" t="s">
        <v>1189</v>
      </c>
      <c r="G446" s="79" t="s">
        <v>542</v>
      </c>
    </row>
    <row r="447" spans="1:7" hidden="1">
      <c r="A447" s="79">
        <v>64</v>
      </c>
      <c r="B447" s="80" t="s">
        <v>1341</v>
      </c>
      <c r="C447" s="81" t="s">
        <v>1342</v>
      </c>
      <c r="D447" s="81" t="s">
        <v>536</v>
      </c>
      <c r="E447" s="80" t="s">
        <v>792</v>
      </c>
      <c r="F447" s="79" t="s">
        <v>1189</v>
      </c>
      <c r="G447" s="79" t="s">
        <v>59</v>
      </c>
    </row>
    <row r="448" spans="1:7">
      <c r="A448" s="79">
        <v>1</v>
      </c>
      <c r="B448" s="80" t="s">
        <v>1343</v>
      </c>
      <c r="C448" s="81" t="s">
        <v>356</v>
      </c>
      <c r="D448" s="81" t="s">
        <v>257</v>
      </c>
      <c r="E448" s="80" t="s">
        <v>250</v>
      </c>
      <c r="F448" s="96" t="s">
        <v>1344</v>
      </c>
      <c r="G448" s="79" t="s">
        <v>59</v>
      </c>
    </row>
    <row r="449" spans="1:7">
      <c r="A449" s="79">
        <v>2</v>
      </c>
      <c r="B449" s="80" t="s">
        <v>1345</v>
      </c>
      <c r="C449" s="81" t="s">
        <v>1346</v>
      </c>
      <c r="D449" s="81" t="s">
        <v>62</v>
      </c>
      <c r="E449" s="80" t="s">
        <v>1347</v>
      </c>
      <c r="F449" s="79" t="s">
        <v>1344</v>
      </c>
      <c r="G449" s="79" t="s">
        <v>59</v>
      </c>
    </row>
    <row r="450" spans="1:7">
      <c r="A450" s="79">
        <v>3</v>
      </c>
      <c r="B450" s="80" t="s">
        <v>1348</v>
      </c>
      <c r="C450" s="81" t="s">
        <v>1349</v>
      </c>
      <c r="D450" s="81" t="s">
        <v>66</v>
      </c>
      <c r="E450" s="80" t="s">
        <v>1166</v>
      </c>
      <c r="F450" s="79" t="s">
        <v>1344</v>
      </c>
      <c r="G450" s="79" t="s">
        <v>59</v>
      </c>
    </row>
    <row r="451" spans="1:7">
      <c r="A451" s="79">
        <v>4</v>
      </c>
      <c r="B451" s="80" t="s">
        <v>1350</v>
      </c>
      <c r="C451" s="81" t="s">
        <v>1351</v>
      </c>
      <c r="D451" s="81" t="s">
        <v>66</v>
      </c>
      <c r="E451" s="80" t="s">
        <v>942</v>
      </c>
      <c r="F451" s="79" t="s">
        <v>1344</v>
      </c>
      <c r="G451" s="79" t="s">
        <v>59</v>
      </c>
    </row>
    <row r="452" spans="1:7">
      <c r="A452" s="79">
        <v>5</v>
      </c>
      <c r="B452" s="80" t="s">
        <v>1352</v>
      </c>
      <c r="C452" s="81" t="s">
        <v>1353</v>
      </c>
      <c r="D452" s="81" t="s">
        <v>1067</v>
      </c>
      <c r="E452" s="80" t="s">
        <v>873</v>
      </c>
      <c r="F452" s="79" t="s">
        <v>1344</v>
      </c>
      <c r="G452" s="79" t="s">
        <v>59</v>
      </c>
    </row>
    <row r="453" spans="1:7">
      <c r="A453" s="79">
        <v>6</v>
      </c>
      <c r="B453" s="80" t="s">
        <v>1354</v>
      </c>
      <c r="C453" s="81" t="s">
        <v>1314</v>
      </c>
      <c r="D453" s="81" t="s">
        <v>1067</v>
      </c>
      <c r="E453" s="80" t="s">
        <v>1355</v>
      </c>
      <c r="F453" s="79" t="s">
        <v>1344</v>
      </c>
      <c r="G453" s="79" t="s">
        <v>59</v>
      </c>
    </row>
    <row r="454" spans="1:7">
      <c r="A454" s="79">
        <v>7</v>
      </c>
      <c r="B454" s="80" t="s">
        <v>1356</v>
      </c>
      <c r="C454" s="81" t="s">
        <v>1357</v>
      </c>
      <c r="D454" s="81" t="s">
        <v>688</v>
      </c>
      <c r="E454" s="80" t="s">
        <v>1358</v>
      </c>
      <c r="F454" s="79" t="s">
        <v>1344</v>
      </c>
      <c r="G454" s="79" t="s">
        <v>59</v>
      </c>
    </row>
    <row r="455" spans="1:7">
      <c r="A455" s="79">
        <v>8</v>
      </c>
      <c r="B455" s="80" t="s">
        <v>1359</v>
      </c>
      <c r="C455" s="81" t="s">
        <v>1360</v>
      </c>
      <c r="D455" s="81" t="s">
        <v>906</v>
      </c>
      <c r="E455" s="80" t="s">
        <v>1361</v>
      </c>
      <c r="F455" s="79" t="s">
        <v>1344</v>
      </c>
      <c r="G455" s="79" t="s">
        <v>59</v>
      </c>
    </row>
    <row r="456" spans="1:7">
      <c r="A456" s="79">
        <v>9</v>
      </c>
      <c r="B456" s="80" t="s">
        <v>1362</v>
      </c>
      <c r="C456" s="81" t="s">
        <v>1363</v>
      </c>
      <c r="D456" s="81" t="s">
        <v>906</v>
      </c>
      <c r="E456" s="80" t="s">
        <v>1364</v>
      </c>
      <c r="F456" s="79" t="s">
        <v>1344</v>
      </c>
      <c r="G456" s="79" t="s">
        <v>59</v>
      </c>
    </row>
    <row r="457" spans="1:7">
      <c r="A457" s="79">
        <v>10</v>
      </c>
      <c r="B457" s="80" t="s">
        <v>1365</v>
      </c>
      <c r="C457" s="81" t="s">
        <v>261</v>
      </c>
      <c r="D457" s="81" t="s">
        <v>77</v>
      </c>
      <c r="E457" s="80" t="s">
        <v>1366</v>
      </c>
      <c r="F457" s="79" t="s">
        <v>1344</v>
      </c>
      <c r="G457" s="79" t="s">
        <v>59</v>
      </c>
    </row>
    <row r="458" spans="1:7">
      <c r="A458" s="79">
        <v>11</v>
      </c>
      <c r="B458" s="80" t="s">
        <v>1367</v>
      </c>
      <c r="C458" s="81" t="s">
        <v>1368</v>
      </c>
      <c r="D458" s="81" t="s">
        <v>1369</v>
      </c>
      <c r="E458" s="80" t="s">
        <v>1370</v>
      </c>
      <c r="F458" s="79" t="s">
        <v>1344</v>
      </c>
      <c r="G458" s="79" t="s">
        <v>59</v>
      </c>
    </row>
    <row r="459" spans="1:7">
      <c r="A459" s="79">
        <v>12</v>
      </c>
      <c r="B459" s="80" t="s">
        <v>1371</v>
      </c>
      <c r="C459" s="81" t="s">
        <v>1372</v>
      </c>
      <c r="D459" s="81" t="s">
        <v>280</v>
      </c>
      <c r="E459" s="80" t="s">
        <v>1373</v>
      </c>
      <c r="F459" s="79" t="s">
        <v>1344</v>
      </c>
      <c r="G459" s="79" t="s">
        <v>59</v>
      </c>
    </row>
    <row r="460" spans="1:7">
      <c r="A460" s="79">
        <v>13</v>
      </c>
      <c r="B460" s="80" t="s">
        <v>1374</v>
      </c>
      <c r="C460" s="81" t="s">
        <v>426</v>
      </c>
      <c r="D460" s="81" t="s">
        <v>280</v>
      </c>
      <c r="E460" s="80" t="s">
        <v>807</v>
      </c>
      <c r="F460" s="79" t="s">
        <v>1344</v>
      </c>
      <c r="G460" s="79" t="s">
        <v>59</v>
      </c>
    </row>
    <row r="461" spans="1:7">
      <c r="A461" s="79">
        <v>14</v>
      </c>
      <c r="B461" s="80" t="s">
        <v>1375</v>
      </c>
      <c r="C461" s="81" t="s">
        <v>1376</v>
      </c>
      <c r="D461" s="81" t="s">
        <v>92</v>
      </c>
      <c r="E461" s="80" t="s">
        <v>807</v>
      </c>
      <c r="F461" s="79" t="s">
        <v>1344</v>
      </c>
      <c r="G461" s="79" t="s">
        <v>59</v>
      </c>
    </row>
    <row r="462" spans="1:7">
      <c r="A462" s="79">
        <v>15</v>
      </c>
      <c r="B462" s="80" t="s">
        <v>1377</v>
      </c>
      <c r="C462" s="81" t="s">
        <v>1378</v>
      </c>
      <c r="D462" s="81" t="s">
        <v>92</v>
      </c>
      <c r="E462" s="80" t="s">
        <v>762</v>
      </c>
      <c r="F462" s="79" t="s">
        <v>1344</v>
      </c>
      <c r="G462" s="79" t="s">
        <v>59</v>
      </c>
    </row>
    <row r="463" spans="1:7">
      <c r="A463" s="79">
        <v>16</v>
      </c>
      <c r="B463" s="80" t="s">
        <v>1379</v>
      </c>
      <c r="C463" s="81" t="s">
        <v>287</v>
      </c>
      <c r="D463" s="81" t="s">
        <v>288</v>
      </c>
      <c r="E463" s="80" t="s">
        <v>1380</v>
      </c>
      <c r="F463" s="79" t="s">
        <v>1344</v>
      </c>
      <c r="G463" s="79" t="s">
        <v>59</v>
      </c>
    </row>
    <row r="464" spans="1:7">
      <c r="A464" s="79">
        <v>17</v>
      </c>
      <c r="B464" s="80" t="s">
        <v>1381</v>
      </c>
      <c r="C464" s="81" t="s">
        <v>1382</v>
      </c>
      <c r="D464" s="81" t="s">
        <v>100</v>
      </c>
      <c r="E464" s="80" t="s">
        <v>208</v>
      </c>
      <c r="F464" s="79" t="s">
        <v>1344</v>
      </c>
      <c r="G464" s="79" t="s">
        <v>542</v>
      </c>
    </row>
    <row r="465" spans="1:7">
      <c r="A465" s="79">
        <v>18</v>
      </c>
      <c r="B465" s="80" t="s">
        <v>1383</v>
      </c>
      <c r="C465" s="81" t="s">
        <v>1384</v>
      </c>
      <c r="D465" s="81" t="s">
        <v>100</v>
      </c>
      <c r="E465" s="80" t="s">
        <v>572</v>
      </c>
      <c r="F465" s="79" t="s">
        <v>1344</v>
      </c>
      <c r="G465" s="79" t="s">
        <v>59</v>
      </c>
    </row>
    <row r="466" spans="1:7">
      <c r="A466" s="79">
        <v>19</v>
      </c>
      <c r="B466" s="80" t="s">
        <v>1385</v>
      </c>
      <c r="C466" s="81" t="s">
        <v>110</v>
      </c>
      <c r="D466" s="81" t="s">
        <v>107</v>
      </c>
      <c r="E466" s="80" t="s">
        <v>192</v>
      </c>
      <c r="F466" s="79" t="s">
        <v>1344</v>
      </c>
      <c r="G466" s="79" t="s">
        <v>59</v>
      </c>
    </row>
    <row r="467" spans="1:7">
      <c r="A467" s="79">
        <v>20</v>
      </c>
      <c r="B467" s="80" t="s">
        <v>1386</v>
      </c>
      <c r="C467" s="81" t="s">
        <v>1387</v>
      </c>
      <c r="D467" s="81" t="s">
        <v>111</v>
      </c>
      <c r="E467" s="80" t="s">
        <v>1388</v>
      </c>
      <c r="F467" s="79" t="s">
        <v>1344</v>
      </c>
      <c r="G467" s="79" t="s">
        <v>59</v>
      </c>
    </row>
    <row r="468" spans="1:7">
      <c r="A468" s="79">
        <v>21</v>
      </c>
      <c r="B468" s="80" t="s">
        <v>1389</v>
      </c>
      <c r="C468" s="81" t="s">
        <v>1390</v>
      </c>
      <c r="D468" s="81" t="s">
        <v>309</v>
      </c>
      <c r="E468" s="80" t="s">
        <v>830</v>
      </c>
      <c r="F468" s="79" t="s">
        <v>1344</v>
      </c>
      <c r="G468" s="79" t="s">
        <v>59</v>
      </c>
    </row>
    <row r="469" spans="1:7">
      <c r="A469" s="79">
        <v>22</v>
      </c>
      <c r="B469" s="80" t="s">
        <v>1391</v>
      </c>
      <c r="C469" s="81" t="s">
        <v>1392</v>
      </c>
      <c r="D469" s="81" t="s">
        <v>115</v>
      </c>
      <c r="E469" s="80" t="s">
        <v>1393</v>
      </c>
      <c r="F469" s="79" t="s">
        <v>1344</v>
      </c>
      <c r="G469" s="79" t="s">
        <v>59</v>
      </c>
    </row>
    <row r="470" spans="1:7">
      <c r="A470" s="79">
        <v>23</v>
      </c>
      <c r="B470" s="80" t="s">
        <v>1394</v>
      </c>
      <c r="C470" s="81" t="s">
        <v>118</v>
      </c>
      <c r="D470" s="81" t="s">
        <v>115</v>
      </c>
      <c r="E470" s="80" t="s">
        <v>759</v>
      </c>
      <c r="F470" s="79" t="s">
        <v>1344</v>
      </c>
      <c r="G470" s="79" t="s">
        <v>59</v>
      </c>
    </row>
    <row r="471" spans="1:7">
      <c r="A471" s="79">
        <v>24</v>
      </c>
      <c r="B471" s="80" t="s">
        <v>1395</v>
      </c>
      <c r="C471" s="81" t="s">
        <v>1396</v>
      </c>
      <c r="D471" s="81" t="s">
        <v>115</v>
      </c>
      <c r="E471" s="80" t="s">
        <v>732</v>
      </c>
      <c r="F471" s="79" t="s">
        <v>1344</v>
      </c>
      <c r="G471" s="79" t="s">
        <v>59</v>
      </c>
    </row>
    <row r="472" spans="1:7">
      <c r="A472" s="79">
        <v>25</v>
      </c>
      <c r="B472" s="80" t="s">
        <v>1397</v>
      </c>
      <c r="C472" s="81" t="s">
        <v>1398</v>
      </c>
      <c r="D472" s="81" t="s">
        <v>1108</v>
      </c>
      <c r="E472" s="80" t="s">
        <v>1399</v>
      </c>
      <c r="F472" s="79" t="s">
        <v>1344</v>
      </c>
      <c r="G472" s="79" t="s">
        <v>59</v>
      </c>
    </row>
    <row r="473" spans="1:7">
      <c r="A473" s="79">
        <v>26</v>
      </c>
      <c r="B473" s="80" t="s">
        <v>1400</v>
      </c>
      <c r="C473" s="81" t="s">
        <v>158</v>
      </c>
      <c r="D473" s="81" t="s">
        <v>833</v>
      </c>
      <c r="E473" s="80" t="s">
        <v>466</v>
      </c>
      <c r="F473" s="79" t="s">
        <v>1344</v>
      </c>
      <c r="G473" s="79" t="s">
        <v>59</v>
      </c>
    </row>
    <row r="474" spans="1:7">
      <c r="A474" s="79">
        <v>27</v>
      </c>
      <c r="B474" s="80" t="s">
        <v>1401</v>
      </c>
      <c r="C474" s="81" t="s">
        <v>1402</v>
      </c>
      <c r="D474" s="81" t="s">
        <v>833</v>
      </c>
      <c r="E474" s="80" t="s">
        <v>1403</v>
      </c>
      <c r="F474" s="79" t="s">
        <v>1344</v>
      </c>
      <c r="G474" s="79" t="s">
        <v>59</v>
      </c>
    </row>
    <row r="475" spans="1:7">
      <c r="A475" s="79">
        <v>28</v>
      </c>
      <c r="B475" s="80" t="s">
        <v>1404</v>
      </c>
      <c r="C475" s="81" t="s">
        <v>1405</v>
      </c>
      <c r="D475" s="81" t="s">
        <v>833</v>
      </c>
      <c r="E475" s="80" t="s">
        <v>1373</v>
      </c>
      <c r="F475" s="79" t="s">
        <v>1344</v>
      </c>
      <c r="G475" s="79" t="s">
        <v>59</v>
      </c>
    </row>
    <row r="476" spans="1:7">
      <c r="A476" s="79">
        <v>29</v>
      </c>
      <c r="B476" s="80" t="s">
        <v>1406</v>
      </c>
      <c r="C476" s="81" t="s">
        <v>1407</v>
      </c>
      <c r="D476" s="81" t="s">
        <v>125</v>
      </c>
      <c r="E476" s="80" t="s">
        <v>969</v>
      </c>
      <c r="F476" s="79" t="s">
        <v>1344</v>
      </c>
      <c r="G476" s="79" t="s">
        <v>59</v>
      </c>
    </row>
    <row r="477" spans="1:7">
      <c r="A477" s="79">
        <v>30</v>
      </c>
      <c r="B477" s="80" t="s">
        <v>1408</v>
      </c>
      <c r="C477" s="81" t="s">
        <v>1409</v>
      </c>
      <c r="D477" s="81" t="s">
        <v>446</v>
      </c>
      <c r="E477" s="80" t="s">
        <v>712</v>
      </c>
      <c r="F477" s="79" t="s">
        <v>1344</v>
      </c>
      <c r="G477" s="79" t="s">
        <v>59</v>
      </c>
    </row>
    <row r="478" spans="1:7">
      <c r="A478" s="79">
        <v>31</v>
      </c>
      <c r="B478" s="80" t="s">
        <v>1410</v>
      </c>
      <c r="C478" s="81" t="s">
        <v>362</v>
      </c>
      <c r="D478" s="81" t="s">
        <v>446</v>
      </c>
      <c r="E478" s="80" t="s">
        <v>1203</v>
      </c>
      <c r="F478" s="79" t="s">
        <v>1344</v>
      </c>
      <c r="G478" s="79" t="s">
        <v>59</v>
      </c>
    </row>
    <row r="479" spans="1:7">
      <c r="A479" s="79">
        <v>32</v>
      </c>
      <c r="B479" s="80" t="s">
        <v>1411</v>
      </c>
      <c r="C479" s="81" t="s">
        <v>1412</v>
      </c>
      <c r="D479" s="81" t="s">
        <v>580</v>
      </c>
      <c r="E479" s="80" t="s">
        <v>1230</v>
      </c>
      <c r="F479" s="79" t="s">
        <v>1344</v>
      </c>
      <c r="G479" s="79" t="s">
        <v>59</v>
      </c>
    </row>
    <row r="480" spans="1:7">
      <c r="A480" s="79">
        <v>33</v>
      </c>
      <c r="B480" s="80" t="s">
        <v>1413</v>
      </c>
      <c r="C480" s="81" t="s">
        <v>1414</v>
      </c>
      <c r="D480" s="81" t="s">
        <v>153</v>
      </c>
      <c r="E480" s="80" t="s">
        <v>1029</v>
      </c>
      <c r="F480" s="79" t="s">
        <v>1344</v>
      </c>
      <c r="G480" s="79" t="s">
        <v>59</v>
      </c>
    </row>
    <row r="481" spans="1:7">
      <c r="A481" s="79">
        <v>34</v>
      </c>
      <c r="B481" s="80" t="s">
        <v>1415</v>
      </c>
      <c r="C481" s="81" t="s">
        <v>1416</v>
      </c>
      <c r="D481" s="81" t="s">
        <v>153</v>
      </c>
      <c r="E481" s="80" t="s">
        <v>1417</v>
      </c>
      <c r="F481" s="79" t="s">
        <v>1344</v>
      </c>
      <c r="G481" s="79" t="s">
        <v>59</v>
      </c>
    </row>
    <row r="482" spans="1:7">
      <c r="A482" s="79">
        <v>35</v>
      </c>
      <c r="B482" s="80" t="s">
        <v>1418</v>
      </c>
      <c r="C482" s="81" t="s">
        <v>1063</v>
      </c>
      <c r="D482" s="81" t="s">
        <v>153</v>
      </c>
      <c r="E482" s="80" t="s">
        <v>1419</v>
      </c>
      <c r="F482" s="79" t="s">
        <v>1344</v>
      </c>
      <c r="G482" s="79" t="s">
        <v>59</v>
      </c>
    </row>
    <row r="483" spans="1:7">
      <c r="A483" s="79">
        <v>36</v>
      </c>
      <c r="B483" s="80" t="s">
        <v>1420</v>
      </c>
      <c r="C483" s="81" t="s">
        <v>87</v>
      </c>
      <c r="D483" s="81" t="s">
        <v>153</v>
      </c>
      <c r="E483" s="80" t="s">
        <v>1421</v>
      </c>
      <c r="F483" s="79" t="s">
        <v>1344</v>
      </c>
      <c r="G483" s="79" t="s">
        <v>59</v>
      </c>
    </row>
    <row r="484" spans="1:7">
      <c r="A484" s="79">
        <v>37</v>
      </c>
      <c r="B484" s="80" t="s">
        <v>1422</v>
      </c>
      <c r="C484" s="81" t="s">
        <v>362</v>
      </c>
      <c r="D484" s="81" t="s">
        <v>166</v>
      </c>
      <c r="E484" s="80" t="s">
        <v>1272</v>
      </c>
      <c r="F484" s="79" t="s">
        <v>1344</v>
      </c>
      <c r="G484" s="79" t="s">
        <v>59</v>
      </c>
    </row>
    <row r="485" spans="1:7">
      <c r="A485" s="79">
        <v>38</v>
      </c>
      <c r="B485" s="80" t="s">
        <v>1423</v>
      </c>
      <c r="C485" s="81" t="s">
        <v>1424</v>
      </c>
      <c r="D485" s="81" t="s">
        <v>1425</v>
      </c>
      <c r="E485" s="80" t="s">
        <v>1426</v>
      </c>
      <c r="F485" s="79" t="s">
        <v>1344</v>
      </c>
      <c r="G485" s="79" t="s">
        <v>542</v>
      </c>
    </row>
    <row r="486" spans="1:7">
      <c r="A486" s="79">
        <v>39</v>
      </c>
      <c r="B486" s="80" t="s">
        <v>1427</v>
      </c>
      <c r="C486" s="81" t="s">
        <v>1428</v>
      </c>
      <c r="D486" s="81" t="s">
        <v>170</v>
      </c>
      <c r="E486" s="80" t="s">
        <v>223</v>
      </c>
      <c r="F486" s="79" t="s">
        <v>1344</v>
      </c>
      <c r="G486" s="79" t="s">
        <v>59</v>
      </c>
    </row>
    <row r="487" spans="1:7">
      <c r="A487" s="79">
        <v>40</v>
      </c>
      <c r="B487" s="80" t="s">
        <v>1429</v>
      </c>
      <c r="C487" s="81" t="s">
        <v>330</v>
      </c>
      <c r="D487" s="81" t="s">
        <v>1430</v>
      </c>
      <c r="E487" s="80" t="s">
        <v>1431</v>
      </c>
      <c r="F487" s="79" t="s">
        <v>1344</v>
      </c>
      <c r="G487" s="79" t="s">
        <v>542</v>
      </c>
    </row>
    <row r="488" spans="1:7">
      <c r="A488" s="79">
        <v>41</v>
      </c>
      <c r="B488" s="80" t="s">
        <v>1432</v>
      </c>
      <c r="C488" s="81" t="s">
        <v>1433</v>
      </c>
      <c r="D488" s="81" t="s">
        <v>353</v>
      </c>
      <c r="E488" s="80" t="s">
        <v>707</v>
      </c>
      <c r="F488" s="79" t="s">
        <v>1344</v>
      </c>
      <c r="G488" s="79" t="s">
        <v>59</v>
      </c>
    </row>
    <row r="489" spans="1:7">
      <c r="A489" s="79">
        <v>42</v>
      </c>
      <c r="B489" s="80" t="s">
        <v>1434</v>
      </c>
      <c r="C489" s="81" t="s">
        <v>1435</v>
      </c>
      <c r="D489" s="81" t="s">
        <v>184</v>
      </c>
      <c r="E489" s="80" t="s">
        <v>984</v>
      </c>
      <c r="F489" s="79" t="s">
        <v>1344</v>
      </c>
      <c r="G489" s="79" t="s">
        <v>59</v>
      </c>
    </row>
    <row r="490" spans="1:7">
      <c r="A490" s="79">
        <v>43</v>
      </c>
      <c r="B490" s="80" t="s">
        <v>1436</v>
      </c>
      <c r="C490" s="81" t="s">
        <v>110</v>
      </c>
      <c r="D490" s="81" t="s">
        <v>195</v>
      </c>
      <c r="E490" s="80" t="s">
        <v>1029</v>
      </c>
      <c r="F490" s="79" t="s">
        <v>1344</v>
      </c>
      <c r="G490" s="79" t="s">
        <v>59</v>
      </c>
    </row>
    <row r="491" spans="1:7">
      <c r="A491" s="79">
        <v>44</v>
      </c>
      <c r="B491" s="80" t="s">
        <v>1437</v>
      </c>
      <c r="C491" s="81" t="s">
        <v>1438</v>
      </c>
      <c r="D491" s="81" t="s">
        <v>203</v>
      </c>
      <c r="E491" s="80" t="s">
        <v>1439</v>
      </c>
      <c r="F491" s="79" t="s">
        <v>1344</v>
      </c>
      <c r="G491" s="79" t="s">
        <v>59</v>
      </c>
    </row>
    <row r="492" spans="1:7">
      <c r="A492" s="79">
        <v>45</v>
      </c>
      <c r="B492" s="80" t="s">
        <v>1440</v>
      </c>
      <c r="C492" s="81" t="s">
        <v>1441</v>
      </c>
      <c r="D492" s="81" t="s">
        <v>493</v>
      </c>
      <c r="E492" s="80" t="s">
        <v>1442</v>
      </c>
      <c r="F492" s="79" t="s">
        <v>1344</v>
      </c>
      <c r="G492" s="79" t="s">
        <v>59</v>
      </c>
    </row>
    <row r="493" spans="1:7">
      <c r="A493" s="79">
        <v>46</v>
      </c>
      <c r="B493" s="80" t="s">
        <v>1443</v>
      </c>
      <c r="C493" s="81" t="s">
        <v>1444</v>
      </c>
      <c r="D493" s="81" t="s">
        <v>497</v>
      </c>
      <c r="E493" s="80" t="s">
        <v>807</v>
      </c>
      <c r="F493" s="79" t="s">
        <v>1344</v>
      </c>
      <c r="G493" s="79" t="s">
        <v>59</v>
      </c>
    </row>
    <row r="494" spans="1:7">
      <c r="A494" s="79">
        <v>47</v>
      </c>
      <c r="B494" s="80" t="s">
        <v>1445</v>
      </c>
      <c r="C494" s="81" t="s">
        <v>236</v>
      </c>
      <c r="D494" s="81" t="s">
        <v>500</v>
      </c>
      <c r="E494" s="80" t="s">
        <v>1446</v>
      </c>
      <c r="F494" s="79" t="s">
        <v>1344</v>
      </c>
      <c r="G494" s="79" t="s">
        <v>59</v>
      </c>
    </row>
    <row r="495" spans="1:7">
      <c r="A495" s="79">
        <v>48</v>
      </c>
      <c r="B495" s="80" t="s">
        <v>1447</v>
      </c>
      <c r="C495" s="81" t="s">
        <v>1448</v>
      </c>
      <c r="D495" s="81" t="s">
        <v>503</v>
      </c>
      <c r="E495" s="80" t="s">
        <v>876</v>
      </c>
      <c r="F495" s="79" t="s">
        <v>1344</v>
      </c>
      <c r="G495" s="79" t="s">
        <v>59</v>
      </c>
    </row>
    <row r="496" spans="1:7">
      <c r="A496" s="79">
        <v>49</v>
      </c>
      <c r="B496" s="80" t="s">
        <v>1449</v>
      </c>
      <c r="C496" s="81" t="s">
        <v>1450</v>
      </c>
      <c r="D496" s="81" t="s">
        <v>509</v>
      </c>
      <c r="E496" s="80" t="s">
        <v>238</v>
      </c>
      <c r="F496" s="79" t="s">
        <v>1344</v>
      </c>
      <c r="G496" s="79" t="s">
        <v>59</v>
      </c>
    </row>
    <row r="497" spans="1:7">
      <c r="A497" s="79">
        <v>50</v>
      </c>
      <c r="B497" s="80" t="s">
        <v>1451</v>
      </c>
      <c r="C497" s="81" t="s">
        <v>1452</v>
      </c>
      <c r="D497" s="81" t="s">
        <v>222</v>
      </c>
      <c r="E497" s="80" t="s">
        <v>1453</v>
      </c>
      <c r="F497" s="79" t="s">
        <v>1344</v>
      </c>
      <c r="G497" s="79" t="s">
        <v>59</v>
      </c>
    </row>
    <row r="498" spans="1:7">
      <c r="A498" s="79">
        <v>51</v>
      </c>
      <c r="B498" s="80" t="s">
        <v>1454</v>
      </c>
      <c r="C498" s="81" t="s">
        <v>1455</v>
      </c>
      <c r="D498" s="81" t="s">
        <v>222</v>
      </c>
      <c r="E498" s="80" t="s">
        <v>1456</v>
      </c>
      <c r="F498" s="79" t="s">
        <v>1344</v>
      </c>
      <c r="G498" s="79" t="s">
        <v>59</v>
      </c>
    </row>
    <row r="499" spans="1:7">
      <c r="A499" s="79">
        <v>52</v>
      </c>
      <c r="B499" s="80" t="s">
        <v>1457</v>
      </c>
      <c r="C499" s="81" t="s">
        <v>1458</v>
      </c>
      <c r="D499" s="81" t="s">
        <v>222</v>
      </c>
      <c r="E499" s="80" t="s">
        <v>1459</v>
      </c>
      <c r="F499" s="79" t="s">
        <v>1344</v>
      </c>
      <c r="G499" s="79" t="s">
        <v>59</v>
      </c>
    </row>
    <row r="500" spans="1:7">
      <c r="A500" s="79">
        <v>53</v>
      </c>
      <c r="B500" s="80" t="s">
        <v>1460</v>
      </c>
      <c r="C500" s="81" t="s">
        <v>1461</v>
      </c>
      <c r="D500" s="81" t="s">
        <v>514</v>
      </c>
      <c r="E500" s="80" t="s">
        <v>1462</v>
      </c>
      <c r="F500" s="79" t="s">
        <v>1344</v>
      </c>
      <c r="G500" s="79" t="s">
        <v>59</v>
      </c>
    </row>
    <row r="501" spans="1:7">
      <c r="A501" s="79">
        <v>54</v>
      </c>
      <c r="B501" s="80" t="s">
        <v>1463</v>
      </c>
      <c r="C501" s="81" t="s">
        <v>1464</v>
      </c>
      <c r="D501" s="81" t="s">
        <v>888</v>
      </c>
      <c r="E501" s="80" t="s">
        <v>1465</v>
      </c>
      <c r="F501" s="79" t="s">
        <v>1344</v>
      </c>
      <c r="G501" s="79" t="s">
        <v>542</v>
      </c>
    </row>
    <row r="502" spans="1:7">
      <c r="A502" s="79">
        <v>55</v>
      </c>
      <c r="B502" s="80" t="s">
        <v>1466</v>
      </c>
      <c r="C502" s="81" t="s">
        <v>1407</v>
      </c>
      <c r="D502" s="81" t="s">
        <v>888</v>
      </c>
      <c r="E502" s="80" t="s">
        <v>952</v>
      </c>
      <c r="F502" s="79" t="s">
        <v>1344</v>
      </c>
      <c r="G502" s="79" t="s">
        <v>542</v>
      </c>
    </row>
    <row r="503" spans="1:7">
      <c r="A503" s="79">
        <v>56</v>
      </c>
      <c r="B503" s="80" t="s">
        <v>1467</v>
      </c>
      <c r="C503" s="81" t="s">
        <v>1468</v>
      </c>
      <c r="D503" s="81" t="s">
        <v>245</v>
      </c>
      <c r="E503" s="80" t="s">
        <v>1469</v>
      </c>
      <c r="F503" s="79" t="s">
        <v>1344</v>
      </c>
      <c r="G503" s="79" t="s">
        <v>59</v>
      </c>
    </row>
    <row r="504" spans="1:7">
      <c r="A504" s="79">
        <v>57</v>
      </c>
      <c r="B504" s="80" t="s">
        <v>1470</v>
      </c>
      <c r="C504" s="81" t="s">
        <v>1448</v>
      </c>
      <c r="D504" s="81" t="s">
        <v>245</v>
      </c>
      <c r="E504" s="80" t="s">
        <v>1471</v>
      </c>
      <c r="F504" s="79" t="s">
        <v>1344</v>
      </c>
      <c r="G504" s="79" t="s">
        <v>59</v>
      </c>
    </row>
    <row r="505" spans="1:7">
      <c r="A505" s="79">
        <v>58</v>
      </c>
      <c r="B505" s="80" t="s">
        <v>1472</v>
      </c>
      <c r="C505" s="81" t="s">
        <v>1473</v>
      </c>
      <c r="D505" s="81" t="s">
        <v>392</v>
      </c>
      <c r="E505" s="80" t="s">
        <v>466</v>
      </c>
      <c r="F505" s="79" t="s">
        <v>1344</v>
      </c>
      <c r="G505" s="79" t="s">
        <v>59</v>
      </c>
    </row>
    <row r="506" spans="1:7">
      <c r="A506" s="79">
        <v>59</v>
      </c>
      <c r="B506" s="80" t="s">
        <v>1474</v>
      </c>
      <c r="C506" s="81" t="s">
        <v>524</v>
      </c>
      <c r="D506" s="81" t="s">
        <v>249</v>
      </c>
      <c r="E506" s="80" t="s">
        <v>1475</v>
      </c>
      <c r="F506" s="79" t="s">
        <v>1344</v>
      </c>
      <c r="G506" s="79" t="s">
        <v>59</v>
      </c>
    </row>
    <row r="507" spans="1:7">
      <c r="A507" s="79">
        <v>60</v>
      </c>
      <c r="B507" s="80" t="s">
        <v>1476</v>
      </c>
      <c r="C507" s="81" t="s">
        <v>1477</v>
      </c>
      <c r="D507" s="81" t="s">
        <v>249</v>
      </c>
      <c r="E507" s="80" t="s">
        <v>1478</v>
      </c>
      <c r="F507" s="79" t="s">
        <v>1344</v>
      </c>
      <c r="G507" s="79" t="s">
        <v>59</v>
      </c>
    </row>
    <row r="508" spans="1:7">
      <c r="A508" s="79">
        <v>61</v>
      </c>
      <c r="B508" s="80" t="s">
        <v>1479</v>
      </c>
      <c r="C508" s="81" t="s">
        <v>1480</v>
      </c>
      <c r="D508" s="81" t="s">
        <v>249</v>
      </c>
      <c r="E508" s="80" t="s">
        <v>1047</v>
      </c>
      <c r="F508" s="79" t="s">
        <v>1344</v>
      </c>
      <c r="G508" s="79" t="s">
        <v>59</v>
      </c>
    </row>
    <row r="509" spans="1:7">
      <c r="A509" s="79">
        <v>62</v>
      </c>
      <c r="B509" s="80" t="s">
        <v>1481</v>
      </c>
      <c r="C509" s="81" t="s">
        <v>1482</v>
      </c>
      <c r="D509" s="81" t="s">
        <v>1483</v>
      </c>
      <c r="E509" s="80" t="s">
        <v>533</v>
      </c>
      <c r="F509" s="79" t="s">
        <v>1344</v>
      </c>
      <c r="G509" s="79" t="s">
        <v>542</v>
      </c>
    </row>
    <row r="510" spans="1:7">
      <c r="A510" s="79">
        <v>63</v>
      </c>
      <c r="B510" s="80" t="s">
        <v>1484</v>
      </c>
      <c r="C510" s="81" t="s">
        <v>1485</v>
      </c>
      <c r="D510" s="81" t="s">
        <v>1486</v>
      </c>
      <c r="E510" s="80" t="s">
        <v>1487</v>
      </c>
      <c r="F510" s="79" t="s">
        <v>1344</v>
      </c>
      <c r="G510" s="79" t="s">
        <v>59</v>
      </c>
    </row>
  </sheetData>
  <sheetProtection password="CF7A" sheet="1" autoFilter="0"/>
  <autoFilter ref="A1:F510">
    <filterColumn colId="5">
      <filters>
        <filter val="15TCN-QTM2"/>
      </filters>
    </filterColumn>
  </autoFilter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42"/>
  </sheetPr>
  <dimension ref="A1:W119"/>
  <sheetViews>
    <sheetView tabSelected="1" topLeftCell="A64" workbookViewId="0">
      <selection activeCell="A4" sqref="A4:Q4"/>
    </sheetView>
  </sheetViews>
  <sheetFormatPr defaultColWidth="6" defaultRowHeight="12.75"/>
  <cols>
    <col min="1" max="1" width="3.85546875" style="2" bestFit="1" customWidth="1"/>
    <col min="2" max="2" width="13.5703125" style="2" bestFit="1" customWidth="1"/>
    <col min="3" max="3" width="25.42578125" style="2" customWidth="1"/>
    <col min="4" max="4" width="8.28515625" style="2" bestFit="1" customWidth="1"/>
    <col min="5" max="11" width="6.42578125" style="2" customWidth="1"/>
    <col min="12" max="12" width="5.42578125" style="2" bestFit="1" customWidth="1"/>
    <col min="13" max="13" width="6.7109375" style="2" bestFit="1" customWidth="1"/>
    <col min="14" max="14" width="9.85546875" style="2" customWidth="1"/>
    <col min="15" max="15" width="6" style="3" bestFit="1" customWidth="1"/>
    <col min="16" max="16" width="4.5703125" style="3" hidden="1" customWidth="1"/>
    <col min="17" max="17" width="6" style="3"/>
    <col min="18" max="18" width="6.42578125" style="2" bestFit="1" customWidth="1"/>
    <col min="19" max="16384" width="6" style="2"/>
  </cols>
  <sheetData>
    <row r="1" spans="1:23" ht="15.75">
      <c r="A1" s="243" t="s">
        <v>33</v>
      </c>
      <c r="B1" s="243"/>
      <c r="C1" s="243"/>
      <c r="D1" s="243"/>
      <c r="E1" s="239" t="s">
        <v>28</v>
      </c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138"/>
      <c r="S1" s="138"/>
      <c r="T1" s="138"/>
      <c r="U1" s="138"/>
      <c r="V1" s="138"/>
      <c r="W1" s="138"/>
    </row>
    <row r="2" spans="1:23" ht="28.5" customHeight="1">
      <c r="A2" s="244" t="s">
        <v>31</v>
      </c>
      <c r="B2" s="245"/>
      <c r="C2" s="245"/>
      <c r="D2" s="245"/>
      <c r="E2" s="240" t="s">
        <v>27</v>
      </c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138"/>
      <c r="S2" s="138"/>
      <c r="T2" s="138"/>
      <c r="U2" s="138"/>
      <c r="V2" s="138"/>
      <c r="W2" s="138"/>
    </row>
    <row r="3" spans="1:23" ht="15.75">
      <c r="A3" s="242" t="s">
        <v>32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138"/>
      <c r="S3" s="138"/>
      <c r="T3" s="138"/>
      <c r="U3" s="138"/>
      <c r="V3" s="138"/>
      <c r="W3" s="138"/>
    </row>
    <row r="4" spans="1:23" ht="18.75">
      <c r="A4" s="238" t="s">
        <v>49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138"/>
      <c r="S4" s="138"/>
      <c r="T4" s="138"/>
      <c r="U4" s="138"/>
      <c r="V4" s="138"/>
      <c r="W4" s="138"/>
    </row>
    <row r="5" spans="1:23" ht="18.75">
      <c r="A5" s="220" t="str">
        <f>IF(OR(B12="",C6="",I6="",H119=""),"Số liệu chỉ hiển thị khi thông tin Tên MH, số tiết, số cột KT tối thiểu, Tên GV đã được điền đầy đủ","")</f>
        <v/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138"/>
      <c r="S5" s="138"/>
      <c r="T5" s="138"/>
      <c r="U5" s="138"/>
      <c r="V5" s="138"/>
      <c r="W5" s="138"/>
    </row>
    <row r="6" spans="1:23" s="28" customFormat="1" ht="16.5">
      <c r="A6" s="139"/>
      <c r="B6" s="139" t="s">
        <v>53</v>
      </c>
      <c r="C6" s="235" t="s">
        <v>1530</v>
      </c>
      <c r="D6" s="235"/>
      <c r="E6" s="235"/>
      <c r="F6" s="235"/>
      <c r="G6" s="224" t="s">
        <v>47</v>
      </c>
      <c r="H6" s="224"/>
      <c r="I6" s="140">
        <v>60</v>
      </c>
      <c r="J6" s="139" t="s">
        <v>14</v>
      </c>
      <c r="K6" s="288" t="str">
        <f>IF(ISNA(VLOOKUP($B12,'DANH SÁCH LỚP'!$B$2:$F$966,5,FALSE))=TRUE,"",VLOOKUP($B12,'DANH SÁCH LỚP'!$B$2:$F$966,5,FALSE))</f>
        <v>15TCN-QTM2</v>
      </c>
      <c r="L6" s="288"/>
      <c r="M6" s="235" t="s">
        <v>1518</v>
      </c>
      <c r="N6" s="235"/>
      <c r="O6" s="235"/>
      <c r="P6" s="235"/>
      <c r="Q6" s="235"/>
      <c r="R6" s="139">
        <v>2</v>
      </c>
      <c r="S6" s="141"/>
      <c r="T6" s="141"/>
      <c r="U6" s="141"/>
      <c r="V6" s="141"/>
      <c r="W6" s="141"/>
    </row>
    <row r="7" spans="1:23" s="28" customFormat="1" ht="16.5">
      <c r="A7" s="142"/>
      <c r="B7" s="143"/>
      <c r="C7" s="144" t="s">
        <v>15</v>
      </c>
      <c r="D7" s="145" t="s">
        <v>36</v>
      </c>
      <c r="E7" s="234" t="s">
        <v>37</v>
      </c>
      <c r="F7" s="234"/>
      <c r="G7" s="234"/>
      <c r="H7" s="234"/>
      <c r="I7" s="234"/>
      <c r="J7" s="234"/>
      <c r="K7" s="146"/>
      <c r="L7" s="146"/>
      <c r="M7" s="236"/>
      <c r="N7" s="236"/>
      <c r="O7" s="236"/>
      <c r="P7" s="236"/>
      <c r="Q7" s="236"/>
      <c r="R7" s="139"/>
      <c r="S7" s="141"/>
      <c r="T7" s="141"/>
      <c r="U7" s="141"/>
      <c r="V7" s="141"/>
      <c r="W7" s="141"/>
    </row>
    <row r="8" spans="1:23" s="29" customFormat="1" ht="15" customHeight="1">
      <c r="A8" s="216" t="s">
        <v>8</v>
      </c>
      <c r="B8" s="216" t="s">
        <v>7</v>
      </c>
      <c r="C8" s="216" t="s">
        <v>6</v>
      </c>
      <c r="D8" s="216"/>
      <c r="E8" s="225" t="s">
        <v>40</v>
      </c>
      <c r="F8" s="226"/>
      <c r="G8" s="226"/>
      <c r="H8" s="226"/>
      <c r="I8" s="226"/>
      <c r="J8" s="227"/>
      <c r="K8" s="216" t="s">
        <v>11</v>
      </c>
      <c r="L8" s="237" t="s">
        <v>45</v>
      </c>
      <c r="M8" s="216" t="s">
        <v>1</v>
      </c>
      <c r="N8" s="216" t="s">
        <v>50</v>
      </c>
      <c r="O8" s="216" t="s">
        <v>51</v>
      </c>
      <c r="P8" s="222" t="s">
        <v>13</v>
      </c>
      <c r="Q8" s="216" t="s">
        <v>52</v>
      </c>
      <c r="R8" s="147"/>
      <c r="S8" s="147"/>
      <c r="T8" s="147"/>
      <c r="U8" s="147"/>
      <c r="V8" s="147"/>
      <c r="W8" s="147"/>
    </row>
    <row r="9" spans="1:23" s="29" customFormat="1" ht="15">
      <c r="A9" s="216"/>
      <c r="B9" s="216"/>
      <c r="C9" s="216"/>
      <c r="D9" s="216"/>
      <c r="E9" s="228"/>
      <c r="F9" s="229"/>
      <c r="G9" s="229"/>
      <c r="H9" s="229"/>
      <c r="I9" s="229"/>
      <c r="J9" s="230"/>
      <c r="K9" s="216"/>
      <c r="L9" s="237"/>
      <c r="M9" s="221"/>
      <c r="N9" s="216"/>
      <c r="O9" s="216"/>
      <c r="P9" s="223"/>
      <c r="Q9" s="221"/>
      <c r="R9" s="147"/>
      <c r="S9" s="147"/>
      <c r="T9" s="147"/>
      <c r="U9" s="147"/>
      <c r="V9" s="147"/>
      <c r="W9" s="147"/>
    </row>
    <row r="10" spans="1:23" s="29" customFormat="1" ht="15" customHeight="1">
      <c r="A10" s="216"/>
      <c r="B10" s="216"/>
      <c r="C10" s="216"/>
      <c r="D10" s="216"/>
      <c r="E10" s="228"/>
      <c r="F10" s="229"/>
      <c r="G10" s="229"/>
      <c r="H10" s="229"/>
      <c r="I10" s="229"/>
      <c r="J10" s="230"/>
      <c r="K10" s="216"/>
      <c r="L10" s="237"/>
      <c r="M10" s="221"/>
      <c r="N10" s="216"/>
      <c r="O10" s="216"/>
      <c r="P10" s="223"/>
      <c r="Q10" s="221"/>
      <c r="R10" s="147"/>
      <c r="S10" s="147"/>
      <c r="T10" s="147"/>
      <c r="U10" s="147"/>
      <c r="V10" s="147"/>
      <c r="W10" s="147"/>
    </row>
    <row r="11" spans="1:23" s="29" customFormat="1" ht="15">
      <c r="A11" s="216"/>
      <c r="B11" s="216"/>
      <c r="C11" s="216"/>
      <c r="D11" s="216"/>
      <c r="E11" s="231"/>
      <c r="F11" s="232"/>
      <c r="G11" s="232"/>
      <c r="H11" s="232"/>
      <c r="I11" s="232"/>
      <c r="J11" s="233"/>
      <c r="K11" s="216"/>
      <c r="L11" s="237"/>
      <c r="M11" s="221"/>
      <c r="N11" s="216"/>
      <c r="O11" s="216"/>
      <c r="P11" s="223"/>
      <c r="Q11" s="221"/>
      <c r="R11" s="147"/>
      <c r="S11" s="147"/>
      <c r="T11" s="147"/>
      <c r="U11" s="147"/>
      <c r="V11" s="147"/>
      <c r="W11" s="147"/>
    </row>
    <row r="12" spans="1:23" ht="15.75">
      <c r="A12" s="148">
        <f>IF(B12="","",SUBTOTAL(3,$B$12:B12))</f>
        <v>1</v>
      </c>
      <c r="B12" s="149" t="s">
        <v>1343</v>
      </c>
      <c r="C12" s="150" t="str">
        <f>IF(B12="","",IF(ISNA(VLOOKUP($B12,'DANH SÁCH LỚP'!$B$2:$D$966,2,FALSE))=TRUE,"",VLOOKUP($B12,'DANH SÁCH LỚP'!$B$2:$D$966,2,FALSE)))</f>
        <v>Lê Thanh</v>
      </c>
      <c r="D12" s="151" t="str">
        <f>IF(C12="","",IF(ISNA(VLOOKUP($B12,'DANH SÁCH LỚP'!$B$2:$D$966,3,FALSE))=TRUE,"",VLOOKUP($B12,'DANH SÁCH LỚP'!$B$2:$D$966,3,FALSE)))</f>
        <v>An</v>
      </c>
      <c r="E12" s="284">
        <v>5</v>
      </c>
      <c r="F12" s="284">
        <v>8</v>
      </c>
      <c r="G12" s="285"/>
      <c r="H12" s="285"/>
      <c r="I12" s="285"/>
      <c r="J12" s="285"/>
      <c r="K12" s="155">
        <f>IF(OR(B12="",$C$6="",$I$6="",$H$119=""),"",IF((COUNT(E12:J12))=0,0,ROUND(SUM(E12:J12)/COUNT(E12:J12),1)))</f>
        <v>6.5</v>
      </c>
      <c r="L12" s="287">
        <v>9</v>
      </c>
      <c r="M12" s="286" t="str">
        <f>IF(OR(B12="",$C$6="",$I$6="",$H$119=""),"",IF(OR(K12&lt;5,L12/($I$6)&gt;0.2,COUNT(E12:J12)&lt;$M$7),"Cấm thi",""))</f>
        <v/>
      </c>
      <c r="N12" s="285">
        <v>1</v>
      </c>
      <c r="O12" s="155">
        <f>IF(OR(B12="",$C$6="",$I$6="",$H$119=""),"",ROUND((SUM(E12:J12)*2+N12*3)/(2*COUNT(E12:J12)+3),1))</f>
        <v>4.0999999999999996</v>
      </c>
      <c r="P12" s="156" t="str">
        <f t="shared" ref="P12:P43" si="0">IF(B12="","",IF(O12="","KXL",IF(O12&lt;4,"Kém",IF(O12&lt;5,"Yếu",IF(O12&lt;6,"TB",IF(O12&lt;7,"TBK",IF(O12&lt;8,"Khá",IF(O12&lt;9,"Giỏi","XS"))))))))</f>
        <v>Yếu</v>
      </c>
      <c r="Q12" s="154" t="str">
        <f t="shared" ref="Q12:Q43" si="1">IF(OR(B12="",$C$6="",$I$6="",$H$119=""),"",IF(AND(N12&gt;=3,O12&gt;=5),"ĐẠT","KĐẠT"))</f>
        <v>KĐẠT</v>
      </c>
      <c r="R12" s="138"/>
      <c r="S12" s="138"/>
      <c r="T12" s="138"/>
      <c r="U12" s="138"/>
      <c r="V12" s="138"/>
      <c r="W12" s="138"/>
    </row>
    <row r="13" spans="1:23" ht="15.75">
      <c r="A13" s="148">
        <f>IF(B13="","",SUBTOTAL(3,$B$12:B13))</f>
        <v>2</v>
      </c>
      <c r="B13" s="149" t="s">
        <v>1345</v>
      </c>
      <c r="C13" s="150" t="str">
        <f>IF(B13="","",IF(ISNA(VLOOKUP($B13,'DANH SÁCH LỚP'!$B$2:$D$966,2,FALSE))=TRUE,"",VLOOKUP($B13,'DANH SÁCH LỚP'!$B$2:$D$966,2,FALSE)))</f>
        <v>Mai Tuấn</v>
      </c>
      <c r="D13" s="151" t="str">
        <f>IF(C13="","",IF(ISNA(VLOOKUP($B13,'DANH SÁCH LỚP'!$B$2:$D$966,3,FALSE))=TRUE,"",VLOOKUP($B13,'DANH SÁCH LỚP'!$B$2:$D$966,3,FALSE)))</f>
        <v>Anh</v>
      </c>
      <c r="E13" s="284">
        <v>9</v>
      </c>
      <c r="F13" s="284">
        <v>8</v>
      </c>
      <c r="G13" s="285"/>
      <c r="H13" s="285"/>
      <c r="I13" s="285"/>
      <c r="J13" s="285"/>
      <c r="K13" s="155">
        <f t="shared" ref="K13:K76" si="2">IF(OR(B13="",$C$6="",$I$6="",$H$119=""),"",IF((COUNT(E13:J13))=0,0,ROUND(SUM(E13:J13)/COUNT(E13:J13),1)))</f>
        <v>8.5</v>
      </c>
      <c r="L13" s="287">
        <v>0</v>
      </c>
      <c r="M13" s="286" t="str">
        <f t="shared" ref="M13:M76" si="3">IF(OR(B13="",$C$6="",$I$6="",$H$119=""),"",IF(OR(K13&lt;5,L13/($I$6)&gt;0.2,COUNT(E13:J13)&lt;$M$7),"Cấm thi",""))</f>
        <v/>
      </c>
      <c r="N13" s="285">
        <v>3</v>
      </c>
      <c r="O13" s="155">
        <f t="shared" ref="O13:O76" si="4">IF(OR(B13="",$C$6="",$I$6="",$H$119=""),"",ROUND((SUM(E13:J13)*2+N13*3)/(2*COUNT(E13:J13)+3),1))</f>
        <v>6.1</v>
      </c>
      <c r="P13" s="156" t="str">
        <f t="shared" si="0"/>
        <v>TBK</v>
      </c>
      <c r="Q13" s="154" t="str">
        <f t="shared" si="1"/>
        <v>ĐẠT</v>
      </c>
      <c r="R13" s="138"/>
      <c r="S13" s="138"/>
      <c r="T13" s="138"/>
      <c r="U13" s="138"/>
      <c r="V13" s="138"/>
      <c r="W13" s="138"/>
    </row>
    <row r="14" spans="1:23" ht="15.75">
      <c r="A14" s="148">
        <f>IF(B14="","",SUBTOTAL(3,$B$12:B14))</f>
        <v>3</v>
      </c>
      <c r="B14" s="149" t="s">
        <v>1348</v>
      </c>
      <c r="C14" s="150" t="str">
        <f>IF(B14="","",IF(ISNA(VLOOKUP($B14,'DANH SÁCH LỚP'!$B$2:$D$966,2,FALSE))=TRUE,"",VLOOKUP($B14,'DANH SÁCH LỚP'!$B$2:$D$966,2,FALSE)))</f>
        <v>Hồ Đăng Hữu</v>
      </c>
      <c r="D14" s="151" t="str">
        <f>IF(C14="","",IF(ISNA(VLOOKUP($B14,'DANH SÁCH LỚP'!$B$2:$D$966,3,FALSE))=TRUE,"",VLOOKUP($B14,'DANH SÁCH LỚP'!$B$2:$D$966,3,FALSE)))</f>
        <v>Bảo</v>
      </c>
      <c r="E14" s="284">
        <v>5</v>
      </c>
      <c r="F14" s="284">
        <v>5</v>
      </c>
      <c r="G14" s="285"/>
      <c r="H14" s="285"/>
      <c r="I14" s="285"/>
      <c r="J14" s="285"/>
      <c r="K14" s="155">
        <f t="shared" si="2"/>
        <v>5</v>
      </c>
      <c r="L14" s="287">
        <v>20</v>
      </c>
      <c r="M14" s="286" t="str">
        <f t="shared" si="3"/>
        <v>Cấm thi</v>
      </c>
      <c r="N14" s="285">
        <v>0</v>
      </c>
      <c r="O14" s="155">
        <f t="shared" si="4"/>
        <v>2.9</v>
      </c>
      <c r="P14" s="156" t="str">
        <f t="shared" si="0"/>
        <v>Kém</v>
      </c>
      <c r="Q14" s="154" t="str">
        <f t="shared" si="1"/>
        <v>KĐẠT</v>
      </c>
      <c r="R14" s="138"/>
      <c r="S14" s="138"/>
      <c r="T14" s="138"/>
      <c r="U14" s="138"/>
      <c r="V14" s="138"/>
      <c r="W14" s="138"/>
    </row>
    <row r="15" spans="1:23" ht="15.75">
      <c r="A15" s="148">
        <f>IF(B15="","",SUBTOTAL(3,$B$12:B15))</f>
        <v>4</v>
      </c>
      <c r="B15" s="149" t="s">
        <v>1350</v>
      </c>
      <c r="C15" s="150" t="str">
        <f>IF(B15="","",IF(ISNA(VLOOKUP($B15,'DANH SÁCH LỚP'!$B$2:$D$966,2,FALSE))=TRUE,"",VLOOKUP($B15,'DANH SÁCH LỚP'!$B$2:$D$966,2,FALSE)))</f>
        <v>Hồ Quốc</v>
      </c>
      <c r="D15" s="151" t="str">
        <f>IF(C15="","",IF(ISNA(VLOOKUP($B15,'DANH SÁCH LỚP'!$B$2:$D$966,3,FALSE))=TRUE,"",VLOOKUP($B15,'DANH SÁCH LỚP'!$B$2:$D$966,3,FALSE)))</f>
        <v>Bảo</v>
      </c>
      <c r="E15" s="284">
        <v>8</v>
      </c>
      <c r="F15" s="284">
        <v>0</v>
      </c>
      <c r="G15" s="285"/>
      <c r="H15" s="285"/>
      <c r="I15" s="285"/>
      <c r="J15" s="285"/>
      <c r="K15" s="155">
        <f t="shared" si="2"/>
        <v>4</v>
      </c>
      <c r="L15" s="287">
        <v>30</v>
      </c>
      <c r="M15" s="286" t="str">
        <f t="shared" si="3"/>
        <v>Cấm thi</v>
      </c>
      <c r="N15" s="285">
        <v>0</v>
      </c>
      <c r="O15" s="155">
        <f t="shared" si="4"/>
        <v>2.2999999999999998</v>
      </c>
      <c r="P15" s="156" t="str">
        <f t="shared" si="0"/>
        <v>Kém</v>
      </c>
      <c r="Q15" s="154" t="str">
        <f t="shared" si="1"/>
        <v>KĐẠT</v>
      </c>
      <c r="R15" s="138"/>
      <c r="S15" s="138"/>
      <c r="T15" s="138"/>
      <c r="U15" s="138"/>
      <c r="V15" s="138"/>
      <c r="W15" s="138"/>
    </row>
    <row r="16" spans="1:23" ht="15.75">
      <c r="A16" s="148">
        <f>IF(B16="","",SUBTOTAL(3,$B$12:B16))</f>
        <v>5</v>
      </c>
      <c r="B16" s="149" t="s">
        <v>1352</v>
      </c>
      <c r="C16" s="150" t="str">
        <f>IF(B16="","",IF(ISNA(VLOOKUP($B16,'DANH SÁCH LỚP'!$B$2:$D$966,2,FALSE))=TRUE,"",VLOOKUP($B16,'DANH SÁCH LỚP'!$B$2:$D$966,2,FALSE)))</f>
        <v>Đàm Vinh</v>
      </c>
      <c r="D16" s="151" t="str">
        <f>IF(C16="","",IF(ISNA(VLOOKUP($B16,'DANH SÁCH LỚP'!$B$2:$D$966,3,FALSE))=TRUE,"",VLOOKUP($B16,'DANH SÁCH LỚP'!$B$2:$D$966,3,FALSE)))</f>
        <v>Cường</v>
      </c>
      <c r="E16" s="284">
        <v>6</v>
      </c>
      <c r="F16" s="284">
        <v>9</v>
      </c>
      <c r="G16" s="285"/>
      <c r="H16" s="285"/>
      <c r="I16" s="285"/>
      <c r="J16" s="285"/>
      <c r="K16" s="155">
        <f t="shared" si="2"/>
        <v>7.5</v>
      </c>
      <c r="L16" s="287">
        <v>12</v>
      </c>
      <c r="M16" s="286" t="str">
        <f t="shared" si="3"/>
        <v/>
      </c>
      <c r="N16" s="285">
        <v>1</v>
      </c>
      <c r="O16" s="155">
        <f t="shared" si="4"/>
        <v>4.7</v>
      </c>
      <c r="P16" s="156" t="str">
        <f t="shared" si="0"/>
        <v>Yếu</v>
      </c>
      <c r="Q16" s="154" t="str">
        <f t="shared" si="1"/>
        <v>KĐẠT</v>
      </c>
      <c r="R16" s="138"/>
      <c r="S16" s="138"/>
      <c r="T16" s="138"/>
      <c r="U16" s="138"/>
      <c r="V16" s="138"/>
      <c r="W16" s="138"/>
    </row>
    <row r="17" spans="1:23" ht="15.75">
      <c r="A17" s="148">
        <f>IF(B17="","",SUBTOTAL(3,$B$12:B17))</f>
        <v>6</v>
      </c>
      <c r="B17" s="149" t="s">
        <v>1354</v>
      </c>
      <c r="C17" s="150" t="str">
        <f>IF(B17="","",IF(ISNA(VLOOKUP($B17,'DANH SÁCH LỚP'!$B$2:$D$966,2,FALSE))=TRUE,"",VLOOKUP($B17,'DANH SÁCH LỚP'!$B$2:$D$966,2,FALSE)))</f>
        <v>Huỳnh Quốc</v>
      </c>
      <c r="D17" s="151" t="str">
        <f>IF(C17="","",IF(ISNA(VLOOKUP($B17,'DANH SÁCH LỚP'!$B$2:$D$966,3,FALSE))=TRUE,"",VLOOKUP($B17,'DANH SÁCH LỚP'!$B$2:$D$966,3,FALSE)))</f>
        <v>Cường</v>
      </c>
      <c r="E17" s="284">
        <v>5</v>
      </c>
      <c r="F17" s="284">
        <v>8</v>
      </c>
      <c r="G17" s="285"/>
      <c r="H17" s="285"/>
      <c r="I17" s="285"/>
      <c r="J17" s="285"/>
      <c r="K17" s="155">
        <f t="shared" si="2"/>
        <v>6.5</v>
      </c>
      <c r="L17" s="287">
        <v>8</v>
      </c>
      <c r="M17" s="286" t="str">
        <f t="shared" si="3"/>
        <v/>
      </c>
      <c r="N17" s="285">
        <v>1</v>
      </c>
      <c r="O17" s="155">
        <f t="shared" si="4"/>
        <v>4.0999999999999996</v>
      </c>
      <c r="P17" s="156" t="str">
        <f t="shared" si="0"/>
        <v>Yếu</v>
      </c>
      <c r="Q17" s="154" t="str">
        <f t="shared" si="1"/>
        <v>KĐẠT</v>
      </c>
      <c r="R17" s="138"/>
      <c r="S17" s="138"/>
      <c r="T17" s="138"/>
      <c r="U17" s="138"/>
      <c r="V17" s="138"/>
      <c r="W17" s="138"/>
    </row>
    <row r="18" spans="1:23" ht="15.75">
      <c r="A18" s="148">
        <f>IF(B18="","",SUBTOTAL(3,$B$12:B18))</f>
        <v>7</v>
      </c>
      <c r="B18" s="149" t="s">
        <v>1356</v>
      </c>
      <c r="C18" s="150" t="str">
        <f>IF(B18="","",IF(ISNA(VLOOKUP($B18,'DANH SÁCH LỚP'!$B$2:$D$966,2,FALSE))=TRUE,"",VLOOKUP($B18,'DANH SÁCH LỚP'!$B$2:$D$966,2,FALSE)))</f>
        <v>Mai Đỗ</v>
      </c>
      <c r="D18" s="151" t="str">
        <f>IF(C18="","",IF(ISNA(VLOOKUP($B18,'DANH SÁCH LỚP'!$B$2:$D$966,3,FALSE))=TRUE,"",VLOOKUP($B18,'DANH SÁCH LỚP'!$B$2:$D$966,3,FALSE)))</f>
        <v>Đại</v>
      </c>
      <c r="E18" s="284">
        <v>9</v>
      </c>
      <c r="F18" s="284">
        <v>5</v>
      </c>
      <c r="G18" s="285"/>
      <c r="H18" s="285"/>
      <c r="I18" s="285"/>
      <c r="J18" s="285"/>
      <c r="K18" s="155">
        <f t="shared" si="2"/>
        <v>7</v>
      </c>
      <c r="L18" s="287">
        <v>8</v>
      </c>
      <c r="M18" s="286" t="str">
        <f t="shared" si="3"/>
        <v/>
      </c>
      <c r="N18" s="285">
        <v>0</v>
      </c>
      <c r="O18" s="155">
        <f t="shared" si="4"/>
        <v>4</v>
      </c>
      <c r="P18" s="156" t="str">
        <f t="shared" si="0"/>
        <v>Yếu</v>
      </c>
      <c r="Q18" s="154" t="str">
        <f t="shared" si="1"/>
        <v>KĐẠT</v>
      </c>
      <c r="R18" s="138"/>
      <c r="S18" s="138"/>
      <c r="T18" s="138"/>
      <c r="U18" s="138"/>
      <c r="V18" s="138"/>
      <c r="W18" s="138"/>
    </row>
    <row r="19" spans="1:23" ht="15.75">
      <c r="A19" s="148">
        <f>IF(B19="","",SUBTOTAL(3,$B$12:B19))</f>
        <v>8</v>
      </c>
      <c r="B19" s="149" t="s">
        <v>1359</v>
      </c>
      <c r="C19" s="150" t="str">
        <f>IF(B19="","",IF(ISNA(VLOOKUP($B19,'DANH SÁCH LỚP'!$B$2:$D$966,2,FALSE))=TRUE,"",VLOOKUP($B19,'DANH SÁCH LỚP'!$B$2:$D$966,2,FALSE)))</f>
        <v>Bùi Quốc</v>
      </c>
      <c r="D19" s="151" t="str">
        <f>IF(C19="","",IF(ISNA(VLOOKUP($B19,'DANH SÁCH LỚP'!$B$2:$D$966,3,FALSE))=TRUE,"",VLOOKUP($B19,'DANH SÁCH LỚP'!$B$2:$D$966,3,FALSE)))</f>
        <v>Đăng</v>
      </c>
      <c r="E19" s="284">
        <v>0</v>
      </c>
      <c r="F19" s="284">
        <v>0</v>
      </c>
      <c r="G19" s="285"/>
      <c r="H19" s="285"/>
      <c r="I19" s="285"/>
      <c r="J19" s="285"/>
      <c r="K19" s="155">
        <f t="shared" si="2"/>
        <v>0</v>
      </c>
      <c r="L19" s="287">
        <v>43</v>
      </c>
      <c r="M19" s="286" t="str">
        <f t="shared" si="3"/>
        <v>Cấm thi</v>
      </c>
      <c r="N19" s="285">
        <v>0</v>
      </c>
      <c r="O19" s="155">
        <f t="shared" si="4"/>
        <v>0</v>
      </c>
      <c r="P19" s="156" t="str">
        <f t="shared" si="0"/>
        <v>Kém</v>
      </c>
      <c r="Q19" s="154" t="str">
        <f t="shared" si="1"/>
        <v>KĐẠT</v>
      </c>
      <c r="R19" s="138"/>
      <c r="S19" s="138"/>
      <c r="T19" s="138"/>
      <c r="U19" s="138"/>
      <c r="V19" s="138"/>
      <c r="W19" s="138"/>
    </row>
    <row r="20" spans="1:23" ht="15.75">
      <c r="A20" s="148">
        <f>IF(B20="","",SUBTOTAL(3,$B$12:B20))</f>
        <v>9</v>
      </c>
      <c r="B20" s="149" t="s">
        <v>1362</v>
      </c>
      <c r="C20" s="150" t="str">
        <f>IF(B20="","",IF(ISNA(VLOOKUP($B20,'DANH SÁCH LỚP'!$B$2:$D$966,2,FALSE))=TRUE,"",VLOOKUP($B20,'DANH SÁCH LỚP'!$B$2:$D$966,2,FALSE)))</f>
        <v>Vũ Hải</v>
      </c>
      <c r="D20" s="151" t="str">
        <f>IF(C20="","",IF(ISNA(VLOOKUP($B20,'DANH SÁCH LỚP'!$B$2:$D$966,3,FALSE))=TRUE,"",VLOOKUP($B20,'DANH SÁCH LỚP'!$B$2:$D$966,3,FALSE)))</f>
        <v>Đăng</v>
      </c>
      <c r="E20" s="284">
        <v>7</v>
      </c>
      <c r="F20" s="284">
        <v>8</v>
      </c>
      <c r="G20" s="285"/>
      <c r="H20" s="285"/>
      <c r="I20" s="285"/>
      <c r="J20" s="285"/>
      <c r="K20" s="155">
        <f t="shared" si="2"/>
        <v>7.5</v>
      </c>
      <c r="L20" s="287">
        <v>2</v>
      </c>
      <c r="M20" s="286" t="str">
        <f t="shared" si="3"/>
        <v/>
      </c>
      <c r="N20" s="285">
        <v>2</v>
      </c>
      <c r="O20" s="155">
        <f t="shared" si="4"/>
        <v>5.0999999999999996</v>
      </c>
      <c r="P20" s="156" t="str">
        <f t="shared" si="0"/>
        <v>TB</v>
      </c>
      <c r="Q20" s="154" t="str">
        <f t="shared" si="1"/>
        <v>KĐẠT</v>
      </c>
      <c r="R20" s="138"/>
      <c r="S20" s="138"/>
      <c r="T20" s="138"/>
      <c r="U20" s="138"/>
      <c r="V20" s="138"/>
      <c r="W20" s="138"/>
    </row>
    <row r="21" spans="1:23" ht="15.75">
      <c r="A21" s="148">
        <f>IF(B21="","",SUBTOTAL(3,$B$12:B21))</f>
        <v>10</v>
      </c>
      <c r="B21" s="149" t="s">
        <v>1365</v>
      </c>
      <c r="C21" s="150" t="str">
        <f>IF(B21="","",IF(ISNA(VLOOKUP($B21,'DANH SÁCH LỚP'!$B$2:$D$966,2,FALSE))=TRUE,"",VLOOKUP($B21,'DANH SÁCH LỚP'!$B$2:$D$966,2,FALSE)))</f>
        <v>Nguyễn Thành</v>
      </c>
      <c r="D21" s="151" t="str">
        <f>IF(C21="","",IF(ISNA(VLOOKUP($B21,'DANH SÁCH LỚP'!$B$2:$D$966,3,FALSE))=TRUE,"",VLOOKUP($B21,'DANH SÁCH LỚP'!$B$2:$D$966,3,FALSE)))</f>
        <v>Đạt</v>
      </c>
      <c r="E21" s="284">
        <v>10</v>
      </c>
      <c r="F21" s="284">
        <v>8</v>
      </c>
      <c r="G21" s="285"/>
      <c r="H21" s="285"/>
      <c r="I21" s="285"/>
      <c r="J21" s="285"/>
      <c r="K21" s="155">
        <f t="shared" si="2"/>
        <v>9</v>
      </c>
      <c r="L21" s="287">
        <v>4</v>
      </c>
      <c r="M21" s="286" t="str">
        <f t="shared" si="3"/>
        <v/>
      </c>
      <c r="N21" s="285">
        <v>1.3</v>
      </c>
      <c r="O21" s="155">
        <f t="shared" si="4"/>
        <v>5.7</v>
      </c>
      <c r="P21" s="156" t="str">
        <f t="shared" si="0"/>
        <v>TB</v>
      </c>
      <c r="Q21" s="154" t="str">
        <f t="shared" si="1"/>
        <v>KĐẠT</v>
      </c>
      <c r="R21" s="138"/>
      <c r="S21" s="138"/>
      <c r="T21" s="138"/>
      <c r="U21" s="138"/>
      <c r="V21" s="138"/>
      <c r="W21" s="138"/>
    </row>
    <row r="22" spans="1:23" ht="15.75">
      <c r="A22" s="148">
        <f>IF(B22="","",SUBTOTAL(3,$B$12:B22))</f>
        <v>11</v>
      </c>
      <c r="B22" s="149" t="s">
        <v>1367</v>
      </c>
      <c r="C22" s="150" t="str">
        <f>IF(B22="","",IF(ISNA(VLOOKUP($B22,'DANH SÁCH LỚP'!$B$2:$D$966,2,FALSE))=TRUE,"",VLOOKUP($B22,'DANH SÁCH LỚP'!$B$2:$D$966,2,FALSE)))</f>
        <v>Lê Long Minh</v>
      </c>
      <c r="D22" s="151" t="str">
        <f>IF(C22="","",IF(ISNA(VLOOKUP($B22,'DANH SÁCH LỚP'!$B$2:$D$966,3,FALSE))=TRUE,"",VLOOKUP($B22,'DANH SÁCH LỚP'!$B$2:$D$966,3,FALSE)))</f>
        <v>Định</v>
      </c>
      <c r="E22" s="284">
        <v>9</v>
      </c>
      <c r="F22" s="284">
        <v>7</v>
      </c>
      <c r="G22" s="285"/>
      <c r="H22" s="285"/>
      <c r="I22" s="285"/>
      <c r="J22" s="285"/>
      <c r="K22" s="155">
        <f t="shared" si="2"/>
        <v>8</v>
      </c>
      <c r="L22" s="287">
        <v>2</v>
      </c>
      <c r="M22" s="286" t="str">
        <f t="shared" si="3"/>
        <v/>
      </c>
      <c r="N22" s="285">
        <v>3.5</v>
      </c>
      <c r="O22" s="155">
        <f t="shared" si="4"/>
        <v>6.1</v>
      </c>
      <c r="P22" s="156" t="str">
        <f t="shared" si="0"/>
        <v>TBK</v>
      </c>
      <c r="Q22" s="154" t="str">
        <f t="shared" si="1"/>
        <v>ĐẠT</v>
      </c>
      <c r="R22" s="138"/>
      <c r="S22" s="138"/>
      <c r="T22" s="138"/>
      <c r="U22" s="138"/>
      <c r="V22" s="138"/>
      <c r="W22" s="138"/>
    </row>
    <row r="23" spans="1:23" ht="15.75">
      <c r="A23" s="148">
        <f>IF(B23="","",SUBTOTAL(3,$B$12:B23))</f>
        <v>12</v>
      </c>
      <c r="B23" s="149" t="s">
        <v>1371</v>
      </c>
      <c r="C23" s="150" t="str">
        <f>IF(B23="","",IF(ISNA(VLOOKUP($B23,'DANH SÁCH LỚP'!$B$2:$D$966,2,FALSE))=TRUE,"",VLOOKUP($B23,'DANH SÁCH LỚP'!$B$2:$D$966,2,FALSE)))</f>
        <v>Quang Minh</v>
      </c>
      <c r="D23" s="151" t="str">
        <f>IF(C23="","",IF(ISNA(VLOOKUP($B23,'DANH SÁCH LỚP'!$B$2:$D$966,3,FALSE))=TRUE,"",VLOOKUP($B23,'DANH SÁCH LỚP'!$B$2:$D$966,3,FALSE)))</f>
        <v>Đức</v>
      </c>
      <c r="E23" s="284">
        <v>0</v>
      </c>
      <c r="F23" s="284">
        <v>0</v>
      </c>
      <c r="G23" s="285"/>
      <c r="H23" s="285"/>
      <c r="I23" s="285"/>
      <c r="J23" s="285"/>
      <c r="K23" s="155">
        <f t="shared" si="2"/>
        <v>0</v>
      </c>
      <c r="L23" s="287">
        <v>41</v>
      </c>
      <c r="M23" s="286" t="str">
        <f t="shared" si="3"/>
        <v>Cấm thi</v>
      </c>
      <c r="N23" s="285">
        <v>0</v>
      </c>
      <c r="O23" s="155">
        <f t="shared" si="4"/>
        <v>0</v>
      </c>
      <c r="P23" s="156" t="str">
        <f t="shared" si="0"/>
        <v>Kém</v>
      </c>
      <c r="Q23" s="154" t="str">
        <f t="shared" si="1"/>
        <v>KĐẠT</v>
      </c>
      <c r="R23" s="138"/>
      <c r="S23" s="138"/>
      <c r="T23" s="138"/>
      <c r="U23" s="138"/>
      <c r="V23" s="138"/>
      <c r="W23" s="138"/>
    </row>
    <row r="24" spans="1:23" ht="15.75">
      <c r="A24" s="148">
        <f>IF(B24="","",SUBTOTAL(3,$B$12:B24))</f>
        <v>13</v>
      </c>
      <c r="B24" s="149" t="s">
        <v>1374</v>
      </c>
      <c r="C24" s="150" t="str">
        <f>IF(B24="","",IF(ISNA(VLOOKUP($B24,'DANH SÁCH LỚP'!$B$2:$D$966,2,FALSE))=TRUE,"",VLOOKUP($B24,'DANH SÁCH LỚP'!$B$2:$D$966,2,FALSE)))</f>
        <v>Trương Minh</v>
      </c>
      <c r="D24" s="151" t="str">
        <f>IF(C24="","",IF(ISNA(VLOOKUP($B24,'DANH SÁCH LỚP'!$B$2:$D$966,3,FALSE))=TRUE,"",VLOOKUP($B24,'DANH SÁCH LỚP'!$B$2:$D$966,3,FALSE)))</f>
        <v>Đức</v>
      </c>
      <c r="E24" s="284">
        <v>9</v>
      </c>
      <c r="F24" s="284">
        <v>9</v>
      </c>
      <c r="G24" s="285"/>
      <c r="H24" s="285"/>
      <c r="I24" s="285"/>
      <c r="J24" s="285"/>
      <c r="K24" s="155">
        <f t="shared" si="2"/>
        <v>9</v>
      </c>
      <c r="L24" s="287">
        <v>0</v>
      </c>
      <c r="M24" s="286" t="str">
        <f t="shared" si="3"/>
        <v/>
      </c>
      <c r="N24" s="285">
        <v>3.8</v>
      </c>
      <c r="O24" s="155">
        <f t="shared" si="4"/>
        <v>6.8</v>
      </c>
      <c r="P24" s="156" t="str">
        <f t="shared" si="0"/>
        <v>TBK</v>
      </c>
      <c r="Q24" s="154" t="str">
        <f t="shared" si="1"/>
        <v>ĐẠT</v>
      </c>
      <c r="R24" s="138"/>
      <c r="S24" s="138"/>
      <c r="T24" s="138"/>
      <c r="U24" s="138"/>
      <c r="V24" s="138"/>
      <c r="W24" s="138"/>
    </row>
    <row r="25" spans="1:23" ht="15.75">
      <c r="A25" s="148">
        <f>IF(B25="","",SUBTOTAL(3,$B$12:B25))</f>
        <v>14</v>
      </c>
      <c r="B25" s="149" t="s">
        <v>1375</v>
      </c>
      <c r="C25" s="150" t="str">
        <f>IF(B25="","",IF(ISNA(VLOOKUP($B25,'DANH SÁCH LỚP'!$B$2:$D$966,2,FALSE))=TRUE,"",VLOOKUP($B25,'DANH SÁCH LỚP'!$B$2:$D$966,2,FALSE)))</f>
        <v>Phạm Võ Quang</v>
      </c>
      <c r="D25" s="151" t="str">
        <f>IF(C25="","",IF(ISNA(VLOOKUP($B25,'DANH SÁCH LỚP'!$B$2:$D$966,3,FALSE))=TRUE,"",VLOOKUP($B25,'DANH SÁCH LỚP'!$B$2:$D$966,3,FALSE)))</f>
        <v>Duy</v>
      </c>
      <c r="E25" s="284">
        <v>7</v>
      </c>
      <c r="F25" s="284">
        <v>6</v>
      </c>
      <c r="G25" s="285"/>
      <c r="H25" s="285"/>
      <c r="I25" s="285"/>
      <c r="J25" s="285"/>
      <c r="K25" s="155">
        <f t="shared" si="2"/>
        <v>6.5</v>
      </c>
      <c r="L25" s="287">
        <v>6</v>
      </c>
      <c r="M25" s="286" t="str">
        <f t="shared" si="3"/>
        <v/>
      </c>
      <c r="N25" s="285">
        <v>1</v>
      </c>
      <c r="O25" s="155">
        <f t="shared" si="4"/>
        <v>4.0999999999999996</v>
      </c>
      <c r="P25" s="156" t="str">
        <f t="shared" si="0"/>
        <v>Yếu</v>
      </c>
      <c r="Q25" s="154" t="str">
        <f t="shared" si="1"/>
        <v>KĐẠT</v>
      </c>
      <c r="R25" s="138"/>
      <c r="S25" s="138"/>
      <c r="T25" s="138"/>
      <c r="U25" s="138"/>
      <c r="V25" s="138"/>
      <c r="W25" s="138"/>
    </row>
    <row r="26" spans="1:23" ht="15.75">
      <c r="A26" s="148">
        <f>IF(B26="","",SUBTOTAL(3,$B$12:B26))</f>
        <v>15</v>
      </c>
      <c r="B26" s="149" t="s">
        <v>1377</v>
      </c>
      <c r="C26" s="150" t="str">
        <f>IF(B26="","",IF(ISNA(VLOOKUP($B26,'DANH SÁCH LỚP'!$B$2:$D$966,2,FALSE))=TRUE,"",VLOOKUP($B26,'DANH SÁCH LỚP'!$B$2:$D$966,2,FALSE)))</f>
        <v>Trần Nguyễn Anh</v>
      </c>
      <c r="D26" s="151" t="str">
        <f>IF(C26="","",IF(ISNA(VLOOKUP($B26,'DANH SÁCH LỚP'!$B$2:$D$966,3,FALSE))=TRUE,"",VLOOKUP($B26,'DANH SÁCH LỚP'!$B$2:$D$966,3,FALSE)))</f>
        <v>Duy</v>
      </c>
      <c r="E26" s="284">
        <v>8</v>
      </c>
      <c r="F26" s="284">
        <v>7</v>
      </c>
      <c r="G26" s="285"/>
      <c r="H26" s="285"/>
      <c r="I26" s="285"/>
      <c r="J26" s="285"/>
      <c r="K26" s="155">
        <f t="shared" si="2"/>
        <v>7.5</v>
      </c>
      <c r="L26" s="287">
        <v>2</v>
      </c>
      <c r="M26" s="286" t="str">
        <f t="shared" si="3"/>
        <v/>
      </c>
      <c r="N26" s="285">
        <v>0</v>
      </c>
      <c r="O26" s="155">
        <f t="shared" si="4"/>
        <v>4.3</v>
      </c>
      <c r="P26" s="156" t="str">
        <f t="shared" si="0"/>
        <v>Yếu</v>
      </c>
      <c r="Q26" s="154" t="str">
        <f t="shared" si="1"/>
        <v>KĐẠT</v>
      </c>
      <c r="R26" s="138"/>
      <c r="S26" s="138"/>
      <c r="T26" s="138"/>
      <c r="U26" s="138"/>
      <c r="V26" s="138"/>
      <c r="W26" s="138"/>
    </row>
    <row r="27" spans="1:23" ht="15.75">
      <c r="A27" s="148">
        <f>IF(B27="","",SUBTOTAL(3,$B$12:B27))</f>
        <v>16</v>
      </c>
      <c r="B27" s="149" t="s">
        <v>1379</v>
      </c>
      <c r="C27" s="150" t="str">
        <f>IF(B27="","",IF(ISNA(VLOOKUP($B27,'DANH SÁCH LỚP'!$B$2:$D$966,2,FALSE))=TRUE,"",VLOOKUP($B27,'DANH SÁCH LỚP'!$B$2:$D$966,2,FALSE)))</f>
        <v>Nguyễn Trường</v>
      </c>
      <c r="D27" s="151" t="str">
        <f>IF(C27="","",IF(ISNA(VLOOKUP($B27,'DANH SÁCH LỚP'!$B$2:$D$966,3,FALSE))=TRUE,"",VLOOKUP($B27,'DANH SÁCH LỚP'!$B$2:$D$966,3,FALSE)))</f>
        <v>Giang</v>
      </c>
      <c r="E27" s="284">
        <v>7</v>
      </c>
      <c r="F27" s="284">
        <v>7</v>
      </c>
      <c r="G27" s="285"/>
      <c r="H27" s="285"/>
      <c r="I27" s="285"/>
      <c r="J27" s="285"/>
      <c r="K27" s="155">
        <f t="shared" si="2"/>
        <v>7</v>
      </c>
      <c r="L27" s="287">
        <v>4</v>
      </c>
      <c r="M27" s="286" t="str">
        <f t="shared" si="3"/>
        <v/>
      </c>
      <c r="N27" s="285">
        <v>1.8</v>
      </c>
      <c r="O27" s="155">
        <f t="shared" si="4"/>
        <v>4.8</v>
      </c>
      <c r="P27" s="156" t="str">
        <f t="shared" si="0"/>
        <v>Yếu</v>
      </c>
      <c r="Q27" s="154" t="str">
        <f t="shared" si="1"/>
        <v>KĐẠT</v>
      </c>
      <c r="R27" s="138"/>
      <c r="S27" s="138"/>
      <c r="T27" s="138"/>
      <c r="U27" s="138"/>
      <c r="V27" s="138"/>
      <c r="W27" s="138"/>
    </row>
    <row r="28" spans="1:23" ht="15.75">
      <c r="A28" s="148">
        <f>IF(B28="","",SUBTOTAL(3,$B$12:B28))</f>
        <v>17</v>
      </c>
      <c r="B28" s="149" t="s">
        <v>1381</v>
      </c>
      <c r="C28" s="150" t="str">
        <f>IF(B28="","",IF(ISNA(VLOOKUP($B28,'DANH SÁCH LỚP'!$B$2:$D$966,2,FALSE))=TRUE,"",VLOOKUP($B28,'DANH SÁCH LỚP'!$B$2:$D$966,2,FALSE)))</f>
        <v>Võ Thị Vĩnh</v>
      </c>
      <c r="D28" s="151" t="str">
        <f>IF(C28="","",IF(ISNA(VLOOKUP($B28,'DANH SÁCH LỚP'!$B$2:$D$966,3,FALSE))=TRUE,"",VLOOKUP($B28,'DANH SÁCH LỚP'!$B$2:$D$966,3,FALSE)))</f>
        <v>Hậu</v>
      </c>
      <c r="E28" s="284">
        <v>7</v>
      </c>
      <c r="F28" s="284">
        <v>8</v>
      </c>
      <c r="G28" s="285"/>
      <c r="H28" s="285"/>
      <c r="I28" s="285"/>
      <c r="J28" s="285"/>
      <c r="K28" s="155">
        <f t="shared" si="2"/>
        <v>7.5</v>
      </c>
      <c r="L28" s="287">
        <v>7</v>
      </c>
      <c r="M28" s="286" t="str">
        <f t="shared" si="3"/>
        <v/>
      </c>
      <c r="N28" s="285">
        <v>0</v>
      </c>
      <c r="O28" s="155">
        <f t="shared" si="4"/>
        <v>4.3</v>
      </c>
      <c r="P28" s="156" t="str">
        <f t="shared" si="0"/>
        <v>Yếu</v>
      </c>
      <c r="Q28" s="154" t="str">
        <f t="shared" si="1"/>
        <v>KĐẠT</v>
      </c>
      <c r="R28" s="138"/>
      <c r="S28" s="138"/>
      <c r="T28" s="138"/>
      <c r="U28" s="138"/>
      <c r="V28" s="138"/>
      <c r="W28" s="138"/>
    </row>
    <row r="29" spans="1:23" ht="15.75">
      <c r="A29" s="148">
        <f>IF(B29="","",SUBTOTAL(3,$B$12:B29))</f>
        <v>18</v>
      </c>
      <c r="B29" s="149" t="s">
        <v>1383</v>
      </c>
      <c r="C29" s="150" t="str">
        <f>IF(B29="","",IF(ISNA(VLOOKUP($B29,'DANH SÁCH LỚP'!$B$2:$D$966,2,FALSE))=TRUE,"",VLOOKUP($B29,'DANH SÁCH LỚP'!$B$2:$D$966,2,FALSE)))</f>
        <v>Vũ Trung</v>
      </c>
      <c r="D29" s="151" t="str">
        <f>IF(C29="","",IF(ISNA(VLOOKUP($B29,'DANH SÁCH LỚP'!$B$2:$D$966,3,FALSE))=TRUE,"",VLOOKUP($B29,'DANH SÁCH LỚP'!$B$2:$D$966,3,FALSE)))</f>
        <v>Hậu</v>
      </c>
      <c r="E29" s="284">
        <v>10</v>
      </c>
      <c r="F29" s="284">
        <v>7</v>
      </c>
      <c r="G29" s="285"/>
      <c r="H29" s="285"/>
      <c r="I29" s="285"/>
      <c r="J29" s="285"/>
      <c r="K29" s="155">
        <f t="shared" si="2"/>
        <v>8.5</v>
      </c>
      <c r="L29" s="287">
        <v>0</v>
      </c>
      <c r="M29" s="286" t="str">
        <f t="shared" si="3"/>
        <v/>
      </c>
      <c r="N29" s="285">
        <v>7.5</v>
      </c>
      <c r="O29" s="155">
        <f t="shared" si="4"/>
        <v>8.1</v>
      </c>
      <c r="P29" s="156" t="str">
        <f t="shared" si="0"/>
        <v>Giỏi</v>
      </c>
      <c r="Q29" s="154" t="str">
        <f t="shared" si="1"/>
        <v>ĐẠT</v>
      </c>
      <c r="R29" s="138"/>
      <c r="S29" s="138"/>
      <c r="T29" s="138"/>
      <c r="U29" s="138"/>
      <c r="V29" s="138"/>
      <c r="W29" s="138"/>
    </row>
    <row r="30" spans="1:23" ht="15.75">
      <c r="A30" s="148">
        <f>IF(B30="","",SUBTOTAL(3,$B$12:B30))</f>
        <v>19</v>
      </c>
      <c r="B30" s="149" t="s">
        <v>1385</v>
      </c>
      <c r="C30" s="150" t="str">
        <f>IF(B30="","",IF(ISNA(VLOOKUP($B30,'DANH SÁCH LỚP'!$B$2:$D$966,2,FALSE))=TRUE,"",VLOOKUP($B30,'DANH SÁCH LỚP'!$B$2:$D$966,2,FALSE)))</f>
        <v>Nguyễn Minh</v>
      </c>
      <c r="D30" s="151" t="str">
        <f>IF(C30="","",IF(ISNA(VLOOKUP($B30,'DANH SÁCH LỚP'!$B$2:$D$966,3,FALSE))=TRUE,"",VLOOKUP($B30,'DANH SÁCH LỚP'!$B$2:$D$966,3,FALSE)))</f>
        <v>Hiếu</v>
      </c>
      <c r="E30" s="284">
        <v>9</v>
      </c>
      <c r="F30" s="284">
        <v>9</v>
      </c>
      <c r="G30" s="285"/>
      <c r="H30" s="285"/>
      <c r="I30" s="285"/>
      <c r="J30" s="285"/>
      <c r="K30" s="155">
        <f t="shared" si="2"/>
        <v>9</v>
      </c>
      <c r="L30" s="287">
        <v>4</v>
      </c>
      <c r="M30" s="286" t="str">
        <f t="shared" si="3"/>
        <v/>
      </c>
      <c r="N30" s="285">
        <v>7.5</v>
      </c>
      <c r="O30" s="155">
        <f t="shared" si="4"/>
        <v>8.4</v>
      </c>
      <c r="P30" s="156" t="str">
        <f t="shared" si="0"/>
        <v>Giỏi</v>
      </c>
      <c r="Q30" s="154" t="str">
        <f t="shared" si="1"/>
        <v>ĐẠT</v>
      </c>
      <c r="R30" s="138"/>
      <c r="S30" s="138"/>
      <c r="T30" s="138"/>
      <c r="U30" s="138"/>
      <c r="V30" s="138"/>
      <c r="W30" s="138"/>
    </row>
    <row r="31" spans="1:23" ht="15.75">
      <c r="A31" s="148">
        <f>IF(B31="","",SUBTOTAL(3,$B$12:B31))</f>
        <v>20</v>
      </c>
      <c r="B31" s="149" t="s">
        <v>1386</v>
      </c>
      <c r="C31" s="150" t="str">
        <f>IF(B31="","",IF(ISNA(VLOOKUP($B31,'DANH SÁCH LỚP'!$B$2:$D$966,2,FALSE))=TRUE,"",VLOOKUP($B31,'DANH SÁCH LỚP'!$B$2:$D$966,2,FALSE)))</f>
        <v>Lê Vũ Huy</v>
      </c>
      <c r="D31" s="151" t="str">
        <f>IF(C31="","",IF(ISNA(VLOOKUP($B31,'DANH SÁCH LỚP'!$B$2:$D$966,3,FALSE))=TRUE,"",VLOOKUP($B31,'DANH SÁCH LỚP'!$B$2:$D$966,3,FALSE)))</f>
        <v>Hoàng</v>
      </c>
      <c r="E31" s="284">
        <v>9</v>
      </c>
      <c r="F31" s="284">
        <v>7</v>
      </c>
      <c r="G31" s="285"/>
      <c r="H31" s="285"/>
      <c r="I31" s="285"/>
      <c r="J31" s="285"/>
      <c r="K31" s="155">
        <f t="shared" si="2"/>
        <v>8</v>
      </c>
      <c r="L31" s="287">
        <v>2</v>
      </c>
      <c r="M31" s="286" t="str">
        <f t="shared" si="3"/>
        <v/>
      </c>
      <c r="N31" s="285">
        <v>7.5</v>
      </c>
      <c r="O31" s="155">
        <f t="shared" si="4"/>
        <v>7.8</v>
      </c>
      <c r="P31" s="156" t="str">
        <f t="shared" si="0"/>
        <v>Khá</v>
      </c>
      <c r="Q31" s="154" t="str">
        <f t="shared" si="1"/>
        <v>ĐẠT</v>
      </c>
      <c r="R31" s="138"/>
      <c r="S31" s="138"/>
      <c r="T31" s="138"/>
      <c r="U31" s="138"/>
      <c r="V31" s="138"/>
      <c r="W31" s="138"/>
    </row>
    <row r="32" spans="1:23" ht="15.75">
      <c r="A32" s="148">
        <f>IF(B32="","",SUBTOTAL(3,$B$12:B32))</f>
        <v>21</v>
      </c>
      <c r="B32" s="149" t="s">
        <v>1389</v>
      </c>
      <c r="C32" s="150" t="str">
        <f>IF(B32="","",IF(ISNA(VLOOKUP($B32,'DANH SÁCH LỚP'!$B$2:$D$966,2,FALSE))=TRUE,"",VLOOKUP($B32,'DANH SÁCH LỚP'!$B$2:$D$966,2,FALSE)))</f>
        <v>Nguyễn Hữu Bảo</v>
      </c>
      <c r="D32" s="151" t="str">
        <f>IF(C32="","",IF(ISNA(VLOOKUP($B32,'DANH SÁCH LỚP'!$B$2:$D$966,3,FALSE))=TRUE,"",VLOOKUP($B32,'DANH SÁCH LỚP'!$B$2:$D$966,3,FALSE)))</f>
        <v>Hưng</v>
      </c>
      <c r="E32" s="284">
        <v>7</v>
      </c>
      <c r="F32" s="284">
        <v>9</v>
      </c>
      <c r="G32" s="285"/>
      <c r="H32" s="285"/>
      <c r="I32" s="285"/>
      <c r="J32" s="285"/>
      <c r="K32" s="155">
        <f t="shared" si="2"/>
        <v>8</v>
      </c>
      <c r="L32" s="287">
        <v>2</v>
      </c>
      <c r="M32" s="286" t="str">
        <f t="shared" si="3"/>
        <v/>
      </c>
      <c r="N32" s="285">
        <v>5</v>
      </c>
      <c r="O32" s="155">
        <f t="shared" si="4"/>
        <v>6.7</v>
      </c>
      <c r="P32" s="156" t="str">
        <f t="shared" si="0"/>
        <v>TBK</v>
      </c>
      <c r="Q32" s="154" t="str">
        <f t="shared" si="1"/>
        <v>ĐẠT</v>
      </c>
      <c r="R32" s="138"/>
      <c r="S32" s="138"/>
      <c r="T32" s="138"/>
      <c r="U32" s="138"/>
      <c r="V32" s="138"/>
      <c r="W32" s="138"/>
    </row>
    <row r="33" spans="1:23" ht="15.75">
      <c r="A33" s="148">
        <f>IF(B33="","",SUBTOTAL(3,$B$12:B33))</f>
        <v>22</v>
      </c>
      <c r="B33" s="149" t="s">
        <v>1391</v>
      </c>
      <c r="C33" s="150" t="str">
        <f>IF(B33="","",IF(ISNA(VLOOKUP($B33,'DANH SÁCH LỚP'!$B$2:$D$966,2,FALSE))=TRUE,"",VLOOKUP($B33,'DANH SÁCH LỚP'!$B$2:$D$966,2,FALSE)))</f>
        <v>Đỗ Đức</v>
      </c>
      <c r="D33" s="151" t="str">
        <f>IF(C33="","",IF(ISNA(VLOOKUP($B33,'DANH SÁCH LỚP'!$B$2:$D$966,3,FALSE))=TRUE,"",VLOOKUP($B33,'DANH SÁCH LỚP'!$B$2:$D$966,3,FALSE)))</f>
        <v>Huy</v>
      </c>
      <c r="E33" s="284">
        <v>9</v>
      </c>
      <c r="F33" s="284">
        <v>7</v>
      </c>
      <c r="G33" s="285"/>
      <c r="H33" s="285"/>
      <c r="I33" s="285"/>
      <c r="J33" s="285"/>
      <c r="K33" s="155">
        <f t="shared" si="2"/>
        <v>8</v>
      </c>
      <c r="L33" s="287">
        <v>0</v>
      </c>
      <c r="M33" s="286" t="str">
        <f t="shared" si="3"/>
        <v/>
      </c>
      <c r="N33" s="285">
        <v>2.2999999999999998</v>
      </c>
      <c r="O33" s="155">
        <f t="shared" si="4"/>
        <v>5.6</v>
      </c>
      <c r="P33" s="156" t="str">
        <f t="shared" si="0"/>
        <v>TB</v>
      </c>
      <c r="Q33" s="154" t="str">
        <f t="shared" si="1"/>
        <v>KĐẠT</v>
      </c>
      <c r="R33" s="138"/>
      <c r="S33" s="138"/>
      <c r="T33" s="138"/>
      <c r="U33" s="138"/>
      <c r="V33" s="138"/>
      <c r="W33" s="138"/>
    </row>
    <row r="34" spans="1:23" ht="15.75">
      <c r="A34" s="148">
        <f>IF(B34="","",SUBTOTAL(3,$B$12:B34))</f>
        <v>23</v>
      </c>
      <c r="B34" s="149" t="s">
        <v>1394</v>
      </c>
      <c r="C34" s="150" t="str">
        <f>IF(B34="","",IF(ISNA(VLOOKUP($B34,'DANH SÁCH LỚP'!$B$2:$D$966,2,FALSE))=TRUE,"",VLOOKUP($B34,'DANH SÁCH LỚP'!$B$2:$D$966,2,FALSE)))</f>
        <v>Nguyễn Quốc</v>
      </c>
      <c r="D34" s="151" t="str">
        <f>IF(C34="","",IF(ISNA(VLOOKUP($B34,'DANH SÁCH LỚP'!$B$2:$D$966,3,FALSE))=TRUE,"",VLOOKUP($B34,'DANH SÁCH LỚP'!$B$2:$D$966,3,FALSE)))</f>
        <v>Huy</v>
      </c>
      <c r="E34" s="284">
        <v>10</v>
      </c>
      <c r="F34" s="284">
        <v>8</v>
      </c>
      <c r="G34" s="285"/>
      <c r="H34" s="285"/>
      <c r="I34" s="285"/>
      <c r="J34" s="285"/>
      <c r="K34" s="155">
        <f t="shared" si="2"/>
        <v>9</v>
      </c>
      <c r="L34" s="287">
        <v>0</v>
      </c>
      <c r="M34" s="286" t="str">
        <f t="shared" si="3"/>
        <v/>
      </c>
      <c r="N34" s="285">
        <v>5.5</v>
      </c>
      <c r="O34" s="155">
        <f t="shared" si="4"/>
        <v>7.5</v>
      </c>
      <c r="P34" s="156" t="str">
        <f t="shared" si="0"/>
        <v>Khá</v>
      </c>
      <c r="Q34" s="154" t="str">
        <f t="shared" si="1"/>
        <v>ĐẠT</v>
      </c>
      <c r="R34" s="138"/>
      <c r="S34" s="138"/>
      <c r="T34" s="138"/>
      <c r="U34" s="138"/>
      <c r="V34" s="138"/>
      <c r="W34" s="138"/>
    </row>
    <row r="35" spans="1:23" ht="15.75">
      <c r="A35" s="148">
        <f>IF(B35="","",SUBTOTAL(3,$B$12:B35))</f>
        <v>24</v>
      </c>
      <c r="B35" s="149" t="s">
        <v>1395</v>
      </c>
      <c r="C35" s="150" t="str">
        <f>IF(B35="","",IF(ISNA(VLOOKUP($B35,'DANH SÁCH LỚP'!$B$2:$D$966,2,FALSE))=TRUE,"",VLOOKUP($B35,'DANH SÁCH LỚP'!$B$2:$D$966,2,FALSE)))</f>
        <v>Nguyễn Tăng</v>
      </c>
      <c r="D35" s="151" t="str">
        <f>IF(C35="","",IF(ISNA(VLOOKUP($B35,'DANH SÁCH LỚP'!$B$2:$D$966,3,FALSE))=TRUE,"",VLOOKUP($B35,'DANH SÁCH LỚP'!$B$2:$D$966,3,FALSE)))</f>
        <v>Huy</v>
      </c>
      <c r="E35" s="284">
        <v>10</v>
      </c>
      <c r="F35" s="284">
        <v>9</v>
      </c>
      <c r="G35" s="285"/>
      <c r="H35" s="285"/>
      <c r="I35" s="285"/>
      <c r="J35" s="285"/>
      <c r="K35" s="155">
        <f t="shared" si="2"/>
        <v>9.5</v>
      </c>
      <c r="L35" s="287">
        <v>2</v>
      </c>
      <c r="M35" s="286" t="str">
        <f t="shared" si="3"/>
        <v/>
      </c>
      <c r="N35" s="285">
        <v>8.3000000000000007</v>
      </c>
      <c r="O35" s="155">
        <f t="shared" si="4"/>
        <v>9</v>
      </c>
      <c r="P35" s="156" t="str">
        <f t="shared" si="0"/>
        <v>XS</v>
      </c>
      <c r="Q35" s="154" t="str">
        <f t="shared" si="1"/>
        <v>ĐẠT</v>
      </c>
      <c r="R35" s="138"/>
      <c r="S35" s="138"/>
      <c r="T35" s="138"/>
      <c r="U35" s="138"/>
      <c r="V35" s="138"/>
      <c r="W35" s="138"/>
    </row>
    <row r="36" spans="1:23" ht="15.75">
      <c r="A36" s="148">
        <f>IF(B36="","",SUBTOTAL(3,$B$12:B36))</f>
        <v>25</v>
      </c>
      <c r="B36" s="149" t="s">
        <v>1397</v>
      </c>
      <c r="C36" s="150" t="str">
        <f>IF(B36="","",IF(ISNA(VLOOKUP($B36,'DANH SÁCH LỚP'!$B$2:$D$966,2,FALSE))=TRUE,"",VLOOKUP($B36,'DANH SÁCH LỚP'!$B$2:$D$966,2,FALSE)))</f>
        <v>Nguyễn Văn Lê Đình</v>
      </c>
      <c r="D36" s="151" t="str">
        <f>IF(C36="","",IF(ISNA(VLOOKUP($B36,'DANH SÁCH LỚP'!$B$2:$D$966,3,FALSE))=TRUE,"",VLOOKUP($B36,'DANH SÁCH LỚP'!$B$2:$D$966,3,FALSE)))</f>
        <v>Khải</v>
      </c>
      <c r="E36" s="284">
        <v>8</v>
      </c>
      <c r="F36" s="284">
        <v>7</v>
      </c>
      <c r="G36" s="285"/>
      <c r="H36" s="285"/>
      <c r="I36" s="285"/>
      <c r="J36" s="285"/>
      <c r="K36" s="155">
        <f t="shared" si="2"/>
        <v>7.5</v>
      </c>
      <c r="L36" s="287">
        <v>12</v>
      </c>
      <c r="M36" s="286" t="str">
        <f t="shared" si="3"/>
        <v/>
      </c>
      <c r="N36" s="285">
        <v>5</v>
      </c>
      <c r="O36" s="155">
        <f t="shared" si="4"/>
        <v>6.4</v>
      </c>
      <c r="P36" s="156" t="str">
        <f t="shared" si="0"/>
        <v>TBK</v>
      </c>
      <c r="Q36" s="154" t="str">
        <f t="shared" si="1"/>
        <v>ĐẠT</v>
      </c>
      <c r="R36" s="138"/>
      <c r="S36" s="138"/>
      <c r="T36" s="138"/>
      <c r="U36" s="138"/>
      <c r="V36" s="138"/>
      <c r="W36" s="138"/>
    </row>
    <row r="37" spans="1:23" ht="15.75">
      <c r="A37" s="148">
        <f>IF(B37="","",SUBTOTAL(3,$B$12:B37))</f>
        <v>26</v>
      </c>
      <c r="B37" s="149" t="s">
        <v>1400</v>
      </c>
      <c r="C37" s="150" t="str">
        <f>IF(B37="","",IF(ISNA(VLOOKUP($B37,'DANH SÁCH LỚP'!$B$2:$D$966,2,FALSE))=TRUE,"",VLOOKUP($B37,'DANH SÁCH LỚP'!$B$2:$D$966,2,FALSE)))</f>
        <v>Nguyễn Hoàng</v>
      </c>
      <c r="D37" s="151" t="str">
        <f>IF(C37="","",IF(ISNA(VLOOKUP($B37,'DANH SÁCH LỚP'!$B$2:$D$966,3,FALSE))=TRUE,"",VLOOKUP($B37,'DANH SÁCH LỚP'!$B$2:$D$966,3,FALSE)))</f>
        <v>Khang</v>
      </c>
      <c r="E37" s="284">
        <v>6</v>
      </c>
      <c r="F37" s="284">
        <v>6</v>
      </c>
      <c r="G37" s="285"/>
      <c r="H37" s="285"/>
      <c r="I37" s="285"/>
      <c r="J37" s="285"/>
      <c r="K37" s="155">
        <f t="shared" si="2"/>
        <v>6</v>
      </c>
      <c r="L37" s="287">
        <v>0</v>
      </c>
      <c r="M37" s="286" t="str">
        <f t="shared" si="3"/>
        <v/>
      </c>
      <c r="N37" s="285">
        <v>7.5</v>
      </c>
      <c r="O37" s="155">
        <f t="shared" si="4"/>
        <v>6.6</v>
      </c>
      <c r="P37" s="156" t="str">
        <f t="shared" si="0"/>
        <v>TBK</v>
      </c>
      <c r="Q37" s="154" t="str">
        <f t="shared" si="1"/>
        <v>ĐẠT</v>
      </c>
      <c r="R37" s="138"/>
      <c r="S37" s="138"/>
      <c r="T37" s="138"/>
      <c r="U37" s="138"/>
      <c r="V37" s="138"/>
      <c r="W37" s="138"/>
    </row>
    <row r="38" spans="1:23" ht="15.75">
      <c r="A38" s="148">
        <f>IF(B38="","",SUBTOTAL(3,$B$12:B38))</f>
        <v>27</v>
      </c>
      <c r="B38" s="149" t="s">
        <v>1401</v>
      </c>
      <c r="C38" s="150" t="str">
        <f>IF(B38="","",IF(ISNA(VLOOKUP($B38,'DANH SÁCH LỚP'!$B$2:$D$966,2,FALSE))=TRUE,"",VLOOKUP($B38,'DANH SÁCH LỚP'!$B$2:$D$966,2,FALSE)))</f>
        <v>Nguyễn Thanh Huy</v>
      </c>
      <c r="D38" s="151" t="str">
        <f>IF(C38="","",IF(ISNA(VLOOKUP($B38,'DANH SÁCH LỚP'!$B$2:$D$966,3,FALSE))=TRUE,"",VLOOKUP($B38,'DANH SÁCH LỚP'!$B$2:$D$966,3,FALSE)))</f>
        <v>Khang</v>
      </c>
      <c r="E38" s="284">
        <v>7</v>
      </c>
      <c r="F38" s="284">
        <v>0</v>
      </c>
      <c r="G38" s="285"/>
      <c r="H38" s="285"/>
      <c r="I38" s="285"/>
      <c r="J38" s="285"/>
      <c r="K38" s="155">
        <f t="shared" si="2"/>
        <v>3.5</v>
      </c>
      <c r="L38" s="287">
        <v>43</v>
      </c>
      <c r="M38" s="286" t="str">
        <f t="shared" si="3"/>
        <v>Cấm thi</v>
      </c>
      <c r="N38" s="285">
        <v>0</v>
      </c>
      <c r="O38" s="155">
        <f t="shared" si="4"/>
        <v>2</v>
      </c>
      <c r="P38" s="156" t="str">
        <f t="shared" si="0"/>
        <v>Kém</v>
      </c>
      <c r="Q38" s="154" t="str">
        <f t="shared" si="1"/>
        <v>KĐẠT</v>
      </c>
      <c r="R38" s="138"/>
      <c r="S38" s="138"/>
      <c r="T38" s="138"/>
      <c r="U38" s="138"/>
      <c r="V38" s="138"/>
      <c r="W38" s="138"/>
    </row>
    <row r="39" spans="1:23" ht="15.75">
      <c r="A39" s="148">
        <f>IF(B39="","",SUBTOTAL(3,$B$12:B39))</f>
        <v>28</v>
      </c>
      <c r="B39" s="149" t="s">
        <v>1404</v>
      </c>
      <c r="C39" s="150" t="str">
        <f>IF(B39="","",IF(ISNA(VLOOKUP($B39,'DANH SÁCH LỚP'!$B$2:$D$966,2,FALSE))=TRUE,"",VLOOKUP($B39,'DANH SÁCH LỚP'!$B$2:$D$966,2,FALSE)))</f>
        <v>Phạm Hoàng Thanh</v>
      </c>
      <c r="D39" s="151" t="str">
        <f>IF(C39="","",IF(ISNA(VLOOKUP($B39,'DANH SÁCH LỚP'!$B$2:$D$966,3,FALSE))=TRUE,"",VLOOKUP($B39,'DANH SÁCH LỚP'!$B$2:$D$966,3,FALSE)))</f>
        <v>Khang</v>
      </c>
      <c r="E39" s="284">
        <v>0</v>
      </c>
      <c r="F39" s="284">
        <v>0</v>
      </c>
      <c r="G39" s="285"/>
      <c r="H39" s="285"/>
      <c r="I39" s="285"/>
      <c r="J39" s="285"/>
      <c r="K39" s="155">
        <f t="shared" si="2"/>
        <v>0</v>
      </c>
      <c r="L39" s="287">
        <v>43</v>
      </c>
      <c r="M39" s="286" t="str">
        <f t="shared" si="3"/>
        <v>Cấm thi</v>
      </c>
      <c r="N39" s="285">
        <v>0</v>
      </c>
      <c r="O39" s="155">
        <f t="shared" si="4"/>
        <v>0</v>
      </c>
      <c r="P39" s="156" t="str">
        <f t="shared" si="0"/>
        <v>Kém</v>
      </c>
      <c r="Q39" s="154" t="str">
        <f t="shared" si="1"/>
        <v>KĐẠT</v>
      </c>
      <c r="R39" s="138"/>
      <c r="S39" s="138"/>
      <c r="T39" s="138"/>
      <c r="U39" s="138"/>
      <c r="V39" s="138"/>
      <c r="W39" s="138"/>
    </row>
    <row r="40" spans="1:23" ht="15.75">
      <c r="A40" s="148">
        <f>IF(B40="","",SUBTOTAL(3,$B$12:B40))</f>
        <v>29</v>
      </c>
      <c r="B40" s="149" t="s">
        <v>1406</v>
      </c>
      <c r="C40" s="150" t="str">
        <f>IF(B40="","",IF(ISNA(VLOOKUP($B40,'DANH SÁCH LỚP'!$B$2:$D$966,2,FALSE))=TRUE,"",VLOOKUP($B40,'DANH SÁCH LỚP'!$B$2:$D$966,2,FALSE)))</f>
        <v>Lê Ngọc</v>
      </c>
      <c r="D40" s="151" t="str">
        <f>IF(C40="","",IF(ISNA(VLOOKUP($B40,'DANH SÁCH LỚP'!$B$2:$D$966,3,FALSE))=TRUE,"",VLOOKUP($B40,'DANH SÁCH LỚP'!$B$2:$D$966,3,FALSE)))</f>
        <v>Khanh</v>
      </c>
      <c r="E40" s="284">
        <v>6</v>
      </c>
      <c r="F40" s="284">
        <v>7</v>
      </c>
      <c r="G40" s="285"/>
      <c r="H40" s="285"/>
      <c r="I40" s="285"/>
      <c r="J40" s="285"/>
      <c r="K40" s="155">
        <f t="shared" si="2"/>
        <v>6.5</v>
      </c>
      <c r="L40" s="287">
        <v>4</v>
      </c>
      <c r="M40" s="286" t="str">
        <f t="shared" si="3"/>
        <v/>
      </c>
      <c r="N40" s="285">
        <v>0</v>
      </c>
      <c r="O40" s="155">
        <f t="shared" si="4"/>
        <v>3.7</v>
      </c>
      <c r="P40" s="156" t="str">
        <f t="shared" si="0"/>
        <v>Kém</v>
      </c>
      <c r="Q40" s="154" t="str">
        <f t="shared" si="1"/>
        <v>KĐẠT</v>
      </c>
      <c r="R40" s="138"/>
      <c r="S40" s="138"/>
      <c r="T40" s="138"/>
      <c r="U40" s="138"/>
      <c r="V40" s="138"/>
      <c r="W40" s="138"/>
    </row>
    <row r="41" spans="1:23" ht="15.75">
      <c r="A41" s="148">
        <f>IF(B41="","",SUBTOTAL(3,$B$12:B41))</f>
        <v>30</v>
      </c>
      <c r="B41" s="149" t="s">
        <v>1408</v>
      </c>
      <c r="C41" s="150" t="str">
        <f>IF(B41="","",IF(ISNA(VLOOKUP($B41,'DANH SÁCH LỚP'!$B$2:$D$966,2,FALSE))=TRUE,"",VLOOKUP($B41,'DANH SÁCH LỚP'!$B$2:$D$966,2,FALSE)))</f>
        <v>Ngô Duy</v>
      </c>
      <c r="D41" s="151" t="str">
        <f>IF(C41="","",IF(ISNA(VLOOKUP($B41,'DANH SÁCH LỚP'!$B$2:$D$966,3,FALSE))=TRUE,"",VLOOKUP($B41,'DANH SÁCH LỚP'!$B$2:$D$966,3,FALSE)))</f>
        <v>Khánh</v>
      </c>
      <c r="E41" s="284">
        <v>9</v>
      </c>
      <c r="F41" s="284">
        <v>8</v>
      </c>
      <c r="G41" s="285"/>
      <c r="H41" s="285"/>
      <c r="I41" s="285"/>
      <c r="J41" s="285"/>
      <c r="K41" s="155">
        <f t="shared" si="2"/>
        <v>8.5</v>
      </c>
      <c r="L41" s="287">
        <v>0</v>
      </c>
      <c r="M41" s="286" t="str">
        <f t="shared" si="3"/>
        <v/>
      </c>
      <c r="N41" s="285">
        <v>2</v>
      </c>
      <c r="O41" s="155">
        <f t="shared" si="4"/>
        <v>5.7</v>
      </c>
      <c r="P41" s="156" t="str">
        <f t="shared" si="0"/>
        <v>TB</v>
      </c>
      <c r="Q41" s="154" t="str">
        <f t="shared" si="1"/>
        <v>KĐẠT</v>
      </c>
      <c r="R41" s="138"/>
      <c r="S41" s="138"/>
      <c r="T41" s="138"/>
      <c r="U41" s="138"/>
      <c r="V41" s="138"/>
      <c r="W41" s="138"/>
    </row>
    <row r="42" spans="1:23" ht="15.75">
      <c r="A42" s="148">
        <f>IF(B42="","",SUBTOTAL(3,$B$12:B42))</f>
        <v>31</v>
      </c>
      <c r="B42" s="149" t="s">
        <v>1410</v>
      </c>
      <c r="C42" s="150" t="str">
        <f>IF(B42="","",IF(ISNA(VLOOKUP($B42,'DANH SÁCH LỚP'!$B$2:$D$966,2,FALSE))=TRUE,"",VLOOKUP($B42,'DANH SÁCH LỚP'!$B$2:$D$966,2,FALSE)))</f>
        <v>Trần Văn</v>
      </c>
      <c r="D42" s="151" t="str">
        <f>IF(C42="","",IF(ISNA(VLOOKUP($B42,'DANH SÁCH LỚP'!$B$2:$D$966,3,FALSE))=TRUE,"",VLOOKUP($B42,'DANH SÁCH LỚP'!$B$2:$D$966,3,FALSE)))</f>
        <v>Khánh</v>
      </c>
      <c r="E42" s="284">
        <v>6</v>
      </c>
      <c r="F42" s="284">
        <v>6</v>
      </c>
      <c r="G42" s="285"/>
      <c r="H42" s="285"/>
      <c r="I42" s="285"/>
      <c r="J42" s="285"/>
      <c r="K42" s="155">
        <f t="shared" si="2"/>
        <v>6</v>
      </c>
      <c r="L42" s="287">
        <v>0</v>
      </c>
      <c r="M42" s="286" t="str">
        <f t="shared" si="3"/>
        <v/>
      </c>
      <c r="N42" s="285">
        <v>2.5</v>
      </c>
      <c r="O42" s="155">
        <f t="shared" si="4"/>
        <v>4.5</v>
      </c>
      <c r="P42" s="156" t="str">
        <f t="shared" si="0"/>
        <v>Yếu</v>
      </c>
      <c r="Q42" s="154" t="str">
        <f t="shared" si="1"/>
        <v>KĐẠT</v>
      </c>
      <c r="R42" s="138"/>
      <c r="S42" s="138"/>
      <c r="T42" s="138"/>
      <c r="U42" s="138"/>
      <c r="V42" s="138"/>
      <c r="W42" s="138"/>
    </row>
    <row r="43" spans="1:23" ht="15.75">
      <c r="A43" s="148">
        <f>IF(B43="","",SUBTOTAL(3,$B$12:B43))</f>
        <v>32</v>
      </c>
      <c r="B43" s="149" t="s">
        <v>1411</v>
      </c>
      <c r="C43" s="150" t="str">
        <f>IF(B43="","",IF(ISNA(VLOOKUP($B43,'DANH SÁCH LỚP'!$B$2:$D$966,2,FALSE))=TRUE,"",VLOOKUP($B43,'DANH SÁCH LỚP'!$B$2:$D$966,2,FALSE)))</f>
        <v>Dương Nguyên</v>
      </c>
      <c r="D43" s="151" t="str">
        <f>IF(C43="","",IF(ISNA(VLOOKUP($B43,'DANH SÁCH LỚP'!$B$2:$D$966,3,FALSE))=TRUE,"",VLOOKUP($B43,'DANH SÁCH LỚP'!$B$2:$D$966,3,FALSE)))</f>
        <v>Khôi</v>
      </c>
      <c r="E43" s="284">
        <v>10</v>
      </c>
      <c r="F43" s="284">
        <v>7</v>
      </c>
      <c r="G43" s="285"/>
      <c r="H43" s="285"/>
      <c r="I43" s="285"/>
      <c r="J43" s="285"/>
      <c r="K43" s="155">
        <f t="shared" si="2"/>
        <v>8.5</v>
      </c>
      <c r="L43" s="287">
        <v>8</v>
      </c>
      <c r="M43" s="286" t="str">
        <f t="shared" si="3"/>
        <v/>
      </c>
      <c r="N43" s="285">
        <v>1.5</v>
      </c>
      <c r="O43" s="155">
        <f t="shared" si="4"/>
        <v>5.5</v>
      </c>
      <c r="P43" s="156" t="str">
        <f t="shared" si="0"/>
        <v>TB</v>
      </c>
      <c r="Q43" s="154" t="str">
        <f t="shared" si="1"/>
        <v>KĐẠT</v>
      </c>
      <c r="R43" s="138"/>
      <c r="S43" s="138"/>
      <c r="T43" s="138"/>
      <c r="U43" s="138"/>
      <c r="V43" s="138"/>
      <c r="W43" s="138"/>
    </row>
    <row r="44" spans="1:23" ht="15.75">
      <c r="A44" s="148">
        <f>IF(B44="","",SUBTOTAL(3,$B$12:B44))</f>
        <v>33</v>
      </c>
      <c r="B44" s="149" t="s">
        <v>1413</v>
      </c>
      <c r="C44" s="150" t="str">
        <f>IF(B44="","",IF(ISNA(VLOOKUP($B44,'DANH SÁCH LỚP'!$B$2:$D$966,2,FALSE))=TRUE,"",VLOOKUP($B44,'DANH SÁCH LỚP'!$B$2:$D$966,2,FALSE)))</f>
        <v>Diệp Bảo</v>
      </c>
      <c r="D44" s="151" t="str">
        <f>IF(C44="","",IF(ISNA(VLOOKUP($B44,'DANH SÁCH LỚP'!$B$2:$D$966,3,FALSE))=TRUE,"",VLOOKUP($B44,'DANH SÁCH LỚP'!$B$2:$D$966,3,FALSE)))</f>
        <v>Long</v>
      </c>
      <c r="E44" s="284">
        <v>10</v>
      </c>
      <c r="F44" s="284">
        <v>9</v>
      </c>
      <c r="G44" s="285"/>
      <c r="H44" s="285"/>
      <c r="I44" s="285"/>
      <c r="J44" s="285"/>
      <c r="K44" s="155">
        <f t="shared" si="2"/>
        <v>9.5</v>
      </c>
      <c r="L44" s="287">
        <v>0</v>
      </c>
      <c r="M44" s="286" t="str">
        <f t="shared" si="3"/>
        <v/>
      </c>
      <c r="N44" s="285">
        <v>2.8</v>
      </c>
      <c r="O44" s="155">
        <f t="shared" si="4"/>
        <v>6.6</v>
      </c>
      <c r="P44" s="156" t="str">
        <f t="shared" ref="P44:P75" si="5">IF(B44="","",IF(O44="","KXL",IF(O44&lt;4,"Kém",IF(O44&lt;5,"Yếu",IF(O44&lt;6,"TB",IF(O44&lt;7,"TBK",IF(O44&lt;8,"Khá",IF(O44&lt;9,"Giỏi","XS"))))))))</f>
        <v>TBK</v>
      </c>
      <c r="Q44" s="154" t="str">
        <f t="shared" ref="Q44:Q75" si="6">IF(OR(B44="",$C$6="",$I$6="",$H$119=""),"",IF(AND(N44&gt;=3,O44&gt;=5),"ĐẠT","KĐẠT"))</f>
        <v>KĐẠT</v>
      </c>
      <c r="R44" s="138"/>
      <c r="S44" s="138"/>
      <c r="T44" s="138"/>
      <c r="U44" s="138"/>
      <c r="V44" s="138"/>
      <c r="W44" s="138"/>
    </row>
    <row r="45" spans="1:23" ht="15.75">
      <c r="A45" s="148">
        <f>IF(B45="","",SUBTOTAL(3,$B$12:B45))</f>
        <v>34</v>
      </c>
      <c r="B45" s="149" t="s">
        <v>1415</v>
      </c>
      <c r="C45" s="150" t="str">
        <f>IF(B45="","",IF(ISNA(VLOOKUP($B45,'DANH SÁCH LỚP'!$B$2:$D$966,2,FALSE))=TRUE,"",VLOOKUP($B45,'DANH SÁCH LỚP'!$B$2:$D$966,2,FALSE)))</f>
        <v>Đỗ Trần</v>
      </c>
      <c r="D45" s="151" t="str">
        <f>IF(C45="","",IF(ISNA(VLOOKUP($B45,'DANH SÁCH LỚP'!$B$2:$D$966,3,FALSE))=TRUE,"",VLOOKUP($B45,'DANH SÁCH LỚP'!$B$2:$D$966,3,FALSE)))</f>
        <v>Long</v>
      </c>
      <c r="E45" s="284">
        <v>10</v>
      </c>
      <c r="F45" s="284">
        <v>7</v>
      </c>
      <c r="G45" s="285"/>
      <c r="H45" s="285"/>
      <c r="I45" s="285"/>
      <c r="J45" s="285"/>
      <c r="K45" s="155">
        <f t="shared" si="2"/>
        <v>8.5</v>
      </c>
      <c r="L45" s="287">
        <v>0</v>
      </c>
      <c r="M45" s="286" t="str">
        <f t="shared" si="3"/>
        <v/>
      </c>
      <c r="N45" s="285">
        <v>2</v>
      </c>
      <c r="O45" s="155">
        <f t="shared" si="4"/>
        <v>5.7</v>
      </c>
      <c r="P45" s="156" t="str">
        <f t="shared" si="5"/>
        <v>TB</v>
      </c>
      <c r="Q45" s="154" t="str">
        <f t="shared" si="6"/>
        <v>KĐẠT</v>
      </c>
      <c r="R45" s="138"/>
      <c r="S45" s="138"/>
      <c r="T45" s="138"/>
      <c r="U45" s="138"/>
      <c r="V45" s="138"/>
      <c r="W45" s="138"/>
    </row>
    <row r="46" spans="1:23" ht="15.75">
      <c r="A46" s="148">
        <f>IF(B46="","",SUBTOTAL(3,$B$12:B46))</f>
        <v>35</v>
      </c>
      <c r="B46" s="149" t="s">
        <v>1418</v>
      </c>
      <c r="C46" s="150" t="str">
        <f>IF(B46="","",IF(ISNA(VLOOKUP($B46,'DANH SÁCH LỚP'!$B$2:$D$966,2,FALSE))=TRUE,"",VLOOKUP($B46,'DANH SÁCH LỚP'!$B$2:$D$966,2,FALSE)))</f>
        <v>Lê Thành</v>
      </c>
      <c r="D46" s="151" t="str">
        <f>IF(C46="","",IF(ISNA(VLOOKUP($B46,'DANH SÁCH LỚP'!$B$2:$D$966,3,FALSE))=TRUE,"",VLOOKUP($B46,'DANH SÁCH LỚP'!$B$2:$D$966,3,FALSE)))</f>
        <v>Long</v>
      </c>
      <c r="E46" s="284">
        <v>7</v>
      </c>
      <c r="F46" s="284">
        <v>8</v>
      </c>
      <c r="G46" s="285"/>
      <c r="H46" s="285"/>
      <c r="I46" s="285"/>
      <c r="J46" s="285"/>
      <c r="K46" s="155">
        <f t="shared" si="2"/>
        <v>7.5</v>
      </c>
      <c r="L46" s="287">
        <v>2</v>
      </c>
      <c r="M46" s="286" t="str">
        <f t="shared" si="3"/>
        <v/>
      </c>
      <c r="N46" s="285">
        <v>2.8</v>
      </c>
      <c r="O46" s="155">
        <f t="shared" si="4"/>
        <v>5.5</v>
      </c>
      <c r="P46" s="156" t="str">
        <f t="shared" si="5"/>
        <v>TB</v>
      </c>
      <c r="Q46" s="154" t="str">
        <f t="shared" si="6"/>
        <v>KĐẠT</v>
      </c>
      <c r="R46" s="138"/>
      <c r="S46" s="138"/>
      <c r="T46" s="138"/>
      <c r="U46" s="138"/>
      <c r="V46" s="138"/>
      <c r="W46" s="138"/>
    </row>
    <row r="47" spans="1:23" ht="15.75">
      <c r="A47" s="148">
        <f>IF(B47="","",SUBTOTAL(3,$B$12:B47))</f>
        <v>36</v>
      </c>
      <c r="B47" s="149" t="s">
        <v>1420</v>
      </c>
      <c r="C47" s="150" t="str">
        <f>IF(B47="","",IF(ISNA(VLOOKUP($B47,'DANH SÁCH LỚP'!$B$2:$D$966,2,FALSE))=TRUE,"",VLOOKUP($B47,'DANH SÁCH LỚP'!$B$2:$D$966,2,FALSE)))</f>
        <v>Nguyễn Văn</v>
      </c>
      <c r="D47" s="151" t="str">
        <f>IF(C47="","",IF(ISNA(VLOOKUP($B47,'DANH SÁCH LỚP'!$B$2:$D$966,3,FALSE))=TRUE,"",VLOOKUP($B47,'DANH SÁCH LỚP'!$B$2:$D$966,3,FALSE)))</f>
        <v>Long</v>
      </c>
      <c r="E47" s="284">
        <v>7</v>
      </c>
      <c r="F47" s="284">
        <v>8</v>
      </c>
      <c r="G47" s="285"/>
      <c r="H47" s="285"/>
      <c r="I47" s="285"/>
      <c r="J47" s="285"/>
      <c r="K47" s="155">
        <f t="shared" si="2"/>
        <v>7.5</v>
      </c>
      <c r="L47" s="287">
        <v>0</v>
      </c>
      <c r="M47" s="286" t="str">
        <f t="shared" si="3"/>
        <v/>
      </c>
      <c r="N47" s="285">
        <v>6.8</v>
      </c>
      <c r="O47" s="155">
        <f t="shared" si="4"/>
        <v>7.2</v>
      </c>
      <c r="P47" s="156" t="str">
        <f t="shared" si="5"/>
        <v>Khá</v>
      </c>
      <c r="Q47" s="154" t="str">
        <f t="shared" si="6"/>
        <v>ĐẠT</v>
      </c>
      <c r="R47" s="138"/>
      <c r="S47" s="138"/>
      <c r="T47" s="138"/>
      <c r="U47" s="138"/>
      <c r="V47" s="138"/>
      <c r="W47" s="138"/>
    </row>
    <row r="48" spans="1:23" ht="15.75">
      <c r="A48" s="148">
        <f>IF(B48="","",SUBTOTAL(3,$B$12:B48))</f>
        <v>37</v>
      </c>
      <c r="B48" s="149" t="s">
        <v>1422</v>
      </c>
      <c r="C48" s="150" t="str">
        <f>IF(B48="","",IF(ISNA(VLOOKUP($B48,'DANH SÁCH LỚP'!$B$2:$D$966,2,FALSE))=TRUE,"",VLOOKUP($B48,'DANH SÁCH LỚP'!$B$2:$D$966,2,FALSE)))</f>
        <v>Trần Văn</v>
      </c>
      <c r="D48" s="151" t="str">
        <f>IF(C48="","",IF(ISNA(VLOOKUP($B48,'DANH SÁCH LỚP'!$B$2:$D$966,3,FALSE))=TRUE,"",VLOOKUP($B48,'DANH SÁCH LỚP'!$B$2:$D$966,3,FALSE)))</f>
        <v>Mạnh</v>
      </c>
      <c r="E48" s="284">
        <v>7</v>
      </c>
      <c r="F48" s="284">
        <v>8</v>
      </c>
      <c r="G48" s="285"/>
      <c r="H48" s="285"/>
      <c r="I48" s="285"/>
      <c r="J48" s="285"/>
      <c r="K48" s="155">
        <f t="shared" si="2"/>
        <v>7.5</v>
      </c>
      <c r="L48" s="287">
        <v>8</v>
      </c>
      <c r="M48" s="286" t="str">
        <f t="shared" si="3"/>
        <v/>
      </c>
      <c r="N48" s="285">
        <v>4</v>
      </c>
      <c r="O48" s="155">
        <f t="shared" si="4"/>
        <v>6</v>
      </c>
      <c r="P48" s="156" t="str">
        <f t="shared" si="5"/>
        <v>TBK</v>
      </c>
      <c r="Q48" s="154" t="str">
        <f t="shared" si="6"/>
        <v>ĐẠT</v>
      </c>
      <c r="R48" s="138"/>
      <c r="S48" s="138"/>
      <c r="T48" s="138"/>
      <c r="U48" s="138"/>
      <c r="V48" s="138"/>
      <c r="W48" s="138"/>
    </row>
    <row r="49" spans="1:23" ht="15.75">
      <c r="A49" s="148">
        <f>IF(B49="","",SUBTOTAL(3,$B$12:B49))</f>
        <v>38</v>
      </c>
      <c r="B49" s="149" t="s">
        <v>1423</v>
      </c>
      <c r="C49" s="150" t="str">
        <f>IF(B49="","",IF(ISNA(VLOOKUP($B49,'DANH SÁCH LỚP'!$B$2:$D$966,2,FALSE))=TRUE,"",VLOOKUP($B49,'DANH SÁCH LỚP'!$B$2:$D$966,2,FALSE)))</f>
        <v>Nguyễn Lê Kiều</v>
      </c>
      <c r="D49" s="151" t="str">
        <f>IF(C49="","",IF(ISNA(VLOOKUP($B49,'DANH SÁCH LỚP'!$B$2:$D$966,3,FALSE))=TRUE,"",VLOOKUP($B49,'DANH SÁCH LỚP'!$B$2:$D$966,3,FALSE)))</f>
        <v>Mi</v>
      </c>
      <c r="E49" s="284">
        <v>8</v>
      </c>
      <c r="F49" s="284">
        <v>10</v>
      </c>
      <c r="G49" s="285"/>
      <c r="H49" s="285"/>
      <c r="I49" s="285"/>
      <c r="J49" s="285"/>
      <c r="K49" s="155">
        <f t="shared" si="2"/>
        <v>9</v>
      </c>
      <c r="L49" s="287">
        <v>2</v>
      </c>
      <c r="M49" s="286" t="str">
        <f t="shared" si="3"/>
        <v/>
      </c>
      <c r="N49" s="285">
        <v>6</v>
      </c>
      <c r="O49" s="155">
        <f t="shared" si="4"/>
        <v>7.7</v>
      </c>
      <c r="P49" s="156" t="str">
        <f t="shared" si="5"/>
        <v>Khá</v>
      </c>
      <c r="Q49" s="154" t="str">
        <f t="shared" si="6"/>
        <v>ĐẠT</v>
      </c>
      <c r="R49" s="138"/>
      <c r="S49" s="138"/>
      <c r="T49" s="138"/>
      <c r="U49" s="138"/>
      <c r="V49" s="138"/>
      <c r="W49" s="138"/>
    </row>
    <row r="50" spans="1:23" ht="15.75">
      <c r="A50" s="148">
        <f>IF(B50="","",SUBTOTAL(3,$B$12:B50))</f>
        <v>39</v>
      </c>
      <c r="B50" s="149" t="s">
        <v>1427</v>
      </c>
      <c r="C50" s="150" t="str">
        <f>IF(B50="","",IF(ISNA(VLOOKUP($B50,'DANH SÁCH LỚP'!$B$2:$D$966,2,FALSE))=TRUE,"",VLOOKUP($B50,'DANH SÁCH LỚP'!$B$2:$D$966,2,FALSE)))</f>
        <v>Lê Triệu</v>
      </c>
      <c r="D50" s="151" t="str">
        <f>IF(C50="","",IF(ISNA(VLOOKUP($B50,'DANH SÁCH LỚP'!$B$2:$D$966,3,FALSE))=TRUE,"",VLOOKUP($B50,'DANH SÁCH LỚP'!$B$2:$D$966,3,FALSE)))</f>
        <v>Minh</v>
      </c>
      <c r="E50" s="284">
        <v>10</v>
      </c>
      <c r="F50" s="284">
        <v>8</v>
      </c>
      <c r="G50" s="285"/>
      <c r="H50" s="285"/>
      <c r="I50" s="285"/>
      <c r="J50" s="285"/>
      <c r="K50" s="155">
        <f t="shared" si="2"/>
        <v>9</v>
      </c>
      <c r="L50" s="287">
        <v>2</v>
      </c>
      <c r="M50" s="286" t="str">
        <f t="shared" si="3"/>
        <v/>
      </c>
      <c r="N50" s="285">
        <v>5.8</v>
      </c>
      <c r="O50" s="155">
        <f t="shared" si="4"/>
        <v>7.6</v>
      </c>
      <c r="P50" s="156" t="str">
        <f t="shared" si="5"/>
        <v>Khá</v>
      </c>
      <c r="Q50" s="154" t="str">
        <f t="shared" si="6"/>
        <v>ĐẠT</v>
      </c>
      <c r="R50" s="138"/>
      <c r="S50" s="138"/>
      <c r="T50" s="138"/>
      <c r="U50" s="138"/>
      <c r="V50" s="138"/>
      <c r="W50" s="138"/>
    </row>
    <row r="51" spans="1:23" ht="15.75">
      <c r="A51" s="148">
        <f>IF(B51="","",SUBTOTAL(3,$B$12:B51))</f>
        <v>40</v>
      </c>
      <c r="B51" s="149" t="s">
        <v>1429</v>
      </c>
      <c r="C51" s="150" t="str">
        <f>IF(B51="","",IF(ISNA(VLOOKUP($B51,'DANH SÁCH LỚP'!$B$2:$D$966,2,FALSE))=TRUE,"",VLOOKUP($B51,'DANH SÁCH LỚP'!$B$2:$D$966,2,FALSE)))</f>
        <v>Nguyễn Phi</v>
      </c>
      <c r="D51" s="151" t="str">
        <f>IF(C51="","",IF(ISNA(VLOOKUP($B51,'DANH SÁCH LỚP'!$B$2:$D$966,3,FALSE))=TRUE,"",VLOOKUP($B51,'DANH SÁCH LỚP'!$B$2:$D$966,3,FALSE)))</f>
        <v>Nga</v>
      </c>
      <c r="E51" s="284">
        <v>8</v>
      </c>
      <c r="F51" s="284">
        <v>10</v>
      </c>
      <c r="G51" s="285"/>
      <c r="H51" s="285"/>
      <c r="I51" s="285"/>
      <c r="J51" s="285"/>
      <c r="K51" s="155">
        <f t="shared" si="2"/>
        <v>9</v>
      </c>
      <c r="L51" s="287">
        <v>0</v>
      </c>
      <c r="M51" s="286" t="str">
        <f t="shared" si="3"/>
        <v/>
      </c>
      <c r="N51" s="285">
        <v>8.3000000000000007</v>
      </c>
      <c r="O51" s="155">
        <f t="shared" si="4"/>
        <v>8.6999999999999993</v>
      </c>
      <c r="P51" s="156" t="str">
        <f t="shared" si="5"/>
        <v>Giỏi</v>
      </c>
      <c r="Q51" s="154" t="str">
        <f t="shared" si="6"/>
        <v>ĐẠT</v>
      </c>
      <c r="R51" s="138"/>
      <c r="S51" s="138"/>
      <c r="T51" s="138"/>
      <c r="U51" s="138"/>
      <c r="V51" s="138"/>
      <c r="W51" s="138"/>
    </row>
    <row r="52" spans="1:23" ht="15.75">
      <c r="A52" s="148">
        <f>IF(B52="","",SUBTOTAL(3,$B$12:B52))</f>
        <v>41</v>
      </c>
      <c r="B52" s="149" t="s">
        <v>1432</v>
      </c>
      <c r="C52" s="150" t="str">
        <f>IF(B52="","",IF(ISNA(VLOOKUP($B52,'DANH SÁCH LỚP'!$B$2:$D$966,2,FALSE))=TRUE,"",VLOOKUP($B52,'DANH SÁCH LỚP'!$B$2:$D$966,2,FALSE)))</f>
        <v>Hà Minh</v>
      </c>
      <c r="D52" s="151" t="str">
        <f>IF(C52="","",IF(ISNA(VLOOKUP($B52,'DANH SÁCH LỚP'!$B$2:$D$966,3,FALSE))=TRUE,"",VLOOKUP($B52,'DANH SÁCH LỚP'!$B$2:$D$966,3,FALSE)))</f>
        <v>Nhật</v>
      </c>
      <c r="E52" s="284">
        <v>5</v>
      </c>
      <c r="F52" s="284">
        <v>5</v>
      </c>
      <c r="G52" s="285"/>
      <c r="H52" s="285"/>
      <c r="I52" s="285"/>
      <c r="J52" s="285"/>
      <c r="K52" s="155">
        <f t="shared" si="2"/>
        <v>5</v>
      </c>
      <c r="L52" s="287">
        <v>8</v>
      </c>
      <c r="M52" s="286" t="str">
        <f t="shared" si="3"/>
        <v/>
      </c>
      <c r="N52" s="285">
        <v>2.5</v>
      </c>
      <c r="O52" s="155">
        <f t="shared" si="4"/>
        <v>3.9</v>
      </c>
      <c r="P52" s="156" t="str">
        <f t="shared" si="5"/>
        <v>Kém</v>
      </c>
      <c r="Q52" s="154" t="str">
        <f t="shared" si="6"/>
        <v>KĐẠT</v>
      </c>
      <c r="R52" s="138"/>
      <c r="S52" s="138"/>
      <c r="T52" s="138"/>
      <c r="U52" s="138"/>
      <c r="V52" s="138"/>
      <c r="W52" s="138"/>
    </row>
    <row r="53" spans="1:23" ht="15.75">
      <c r="A53" s="148">
        <f>IF(B53="","",SUBTOTAL(3,$B$12:B53))</f>
        <v>42</v>
      </c>
      <c r="B53" s="149" t="s">
        <v>1434</v>
      </c>
      <c r="C53" s="150" t="str">
        <f>IF(B53="","",IF(ISNA(VLOOKUP($B53,'DANH SÁCH LỚP'!$B$2:$D$966,2,FALSE))=TRUE,"",VLOOKUP($B53,'DANH SÁCH LỚP'!$B$2:$D$966,2,FALSE)))</f>
        <v>Nguyễn Huỳnh Thiên</v>
      </c>
      <c r="D53" s="151" t="str">
        <f>IF(C53="","",IF(ISNA(VLOOKUP($B53,'DANH SÁCH LỚP'!$B$2:$D$966,3,FALSE))=TRUE,"",VLOOKUP($B53,'DANH SÁCH LỚP'!$B$2:$D$966,3,FALSE)))</f>
        <v>Phát</v>
      </c>
      <c r="E53" s="284">
        <v>5</v>
      </c>
      <c r="F53" s="284">
        <v>8</v>
      </c>
      <c r="G53" s="285"/>
      <c r="H53" s="285"/>
      <c r="I53" s="285"/>
      <c r="J53" s="285"/>
      <c r="K53" s="155">
        <f t="shared" si="2"/>
        <v>6.5</v>
      </c>
      <c r="L53" s="287">
        <v>5</v>
      </c>
      <c r="M53" s="286" t="str">
        <f t="shared" si="3"/>
        <v/>
      </c>
      <c r="N53" s="285">
        <v>1.3</v>
      </c>
      <c r="O53" s="155">
        <f t="shared" si="4"/>
        <v>4.3</v>
      </c>
      <c r="P53" s="156" t="str">
        <f t="shared" si="5"/>
        <v>Yếu</v>
      </c>
      <c r="Q53" s="154" t="str">
        <f t="shared" si="6"/>
        <v>KĐẠT</v>
      </c>
      <c r="R53" s="138"/>
      <c r="S53" s="138"/>
      <c r="T53" s="138"/>
      <c r="U53" s="138"/>
      <c r="V53" s="138"/>
      <c r="W53" s="138"/>
    </row>
    <row r="54" spans="1:23" ht="15.75">
      <c r="A54" s="148">
        <f>IF(B54="","",SUBTOTAL(3,$B$12:B54))</f>
        <v>43</v>
      </c>
      <c r="B54" s="149" t="s">
        <v>1436</v>
      </c>
      <c r="C54" s="150" t="str">
        <f>IF(B54="","",IF(ISNA(VLOOKUP($B54,'DANH SÁCH LỚP'!$B$2:$D$966,2,FALSE))=TRUE,"",VLOOKUP($B54,'DANH SÁCH LỚP'!$B$2:$D$966,2,FALSE)))</f>
        <v>Nguyễn Minh</v>
      </c>
      <c r="D54" s="151" t="str">
        <f>IF(C54="","",IF(ISNA(VLOOKUP($B54,'DANH SÁCH LỚP'!$B$2:$D$966,3,FALSE))=TRUE,"",VLOOKUP($B54,'DANH SÁCH LỚP'!$B$2:$D$966,3,FALSE)))</f>
        <v>Phúc</v>
      </c>
      <c r="E54" s="284">
        <v>9</v>
      </c>
      <c r="F54" s="284">
        <v>8</v>
      </c>
      <c r="G54" s="285"/>
      <c r="H54" s="285"/>
      <c r="I54" s="285"/>
      <c r="J54" s="285"/>
      <c r="K54" s="155">
        <f t="shared" si="2"/>
        <v>8.5</v>
      </c>
      <c r="L54" s="287">
        <v>2</v>
      </c>
      <c r="M54" s="286" t="str">
        <f t="shared" si="3"/>
        <v/>
      </c>
      <c r="N54" s="285">
        <v>1.3</v>
      </c>
      <c r="O54" s="155">
        <f t="shared" si="4"/>
        <v>5.4</v>
      </c>
      <c r="P54" s="156" t="str">
        <f t="shared" si="5"/>
        <v>TB</v>
      </c>
      <c r="Q54" s="154" t="str">
        <f t="shared" si="6"/>
        <v>KĐẠT</v>
      </c>
      <c r="R54" s="138"/>
      <c r="S54" s="138"/>
      <c r="T54" s="138"/>
      <c r="U54" s="138"/>
      <c r="V54" s="138"/>
      <c r="W54" s="138"/>
    </row>
    <row r="55" spans="1:23" ht="15.75">
      <c r="A55" s="148">
        <f>IF(B55="","",SUBTOTAL(3,$B$12:B55))</f>
        <v>44</v>
      </c>
      <c r="B55" s="149" t="s">
        <v>1437</v>
      </c>
      <c r="C55" s="150" t="str">
        <f>IF(B55="","",IF(ISNA(VLOOKUP($B55,'DANH SÁCH LỚP'!$B$2:$D$966,2,FALSE))=TRUE,"",VLOOKUP($B55,'DANH SÁCH LỚP'!$B$2:$D$966,2,FALSE)))</f>
        <v>Nguyễn Kim Trúc</v>
      </c>
      <c r="D55" s="151" t="str">
        <f>IF(C55="","",IF(ISNA(VLOOKUP($B55,'DANH SÁCH LỚP'!$B$2:$D$966,3,FALSE))=TRUE,"",VLOOKUP($B55,'DANH SÁCH LỚP'!$B$2:$D$966,3,FALSE)))</f>
        <v>Phương</v>
      </c>
      <c r="E55" s="284">
        <v>9</v>
      </c>
      <c r="F55" s="284">
        <v>8</v>
      </c>
      <c r="G55" s="285"/>
      <c r="H55" s="285"/>
      <c r="I55" s="285"/>
      <c r="J55" s="285"/>
      <c r="K55" s="155">
        <f t="shared" si="2"/>
        <v>8.5</v>
      </c>
      <c r="L55" s="287">
        <v>11</v>
      </c>
      <c r="M55" s="286" t="str">
        <f t="shared" si="3"/>
        <v/>
      </c>
      <c r="N55" s="285">
        <v>1.8</v>
      </c>
      <c r="O55" s="155">
        <f t="shared" si="4"/>
        <v>5.6</v>
      </c>
      <c r="P55" s="156" t="str">
        <f t="shared" si="5"/>
        <v>TB</v>
      </c>
      <c r="Q55" s="154" t="str">
        <f t="shared" si="6"/>
        <v>KĐẠT</v>
      </c>
      <c r="R55" s="138"/>
      <c r="S55" s="138"/>
      <c r="T55" s="138"/>
      <c r="U55" s="138"/>
      <c r="V55" s="138"/>
      <c r="W55" s="138"/>
    </row>
    <row r="56" spans="1:23" ht="15.75">
      <c r="A56" s="148">
        <f>IF(B56="","",SUBTOTAL(3,$B$12:B56))</f>
        <v>45</v>
      </c>
      <c r="B56" s="149" t="s">
        <v>1440</v>
      </c>
      <c r="C56" s="150" t="str">
        <f>IF(B56="","",IF(ISNA(VLOOKUP($B56,'DANH SÁCH LỚP'!$B$2:$D$966,2,FALSE))=TRUE,"",VLOOKUP($B56,'DANH SÁCH LỚP'!$B$2:$D$966,2,FALSE)))</f>
        <v>Trương Chí</v>
      </c>
      <c r="D56" s="151" t="str">
        <f>IF(C56="","",IF(ISNA(VLOOKUP($B56,'DANH SÁCH LỚP'!$B$2:$D$966,3,FALSE))=TRUE,"",VLOOKUP($B56,'DANH SÁCH LỚP'!$B$2:$D$966,3,FALSE)))</f>
        <v>Tài</v>
      </c>
      <c r="E56" s="284">
        <v>5</v>
      </c>
      <c r="F56" s="284">
        <v>5</v>
      </c>
      <c r="G56" s="285"/>
      <c r="H56" s="285"/>
      <c r="I56" s="285"/>
      <c r="J56" s="285"/>
      <c r="K56" s="155">
        <f t="shared" si="2"/>
        <v>5</v>
      </c>
      <c r="L56" s="287">
        <v>10</v>
      </c>
      <c r="M56" s="286" t="str">
        <f t="shared" si="3"/>
        <v/>
      </c>
      <c r="N56" s="285">
        <v>0</v>
      </c>
      <c r="O56" s="155">
        <f t="shared" si="4"/>
        <v>2.9</v>
      </c>
      <c r="P56" s="156" t="str">
        <f t="shared" si="5"/>
        <v>Kém</v>
      </c>
      <c r="Q56" s="154" t="str">
        <f t="shared" si="6"/>
        <v>KĐẠT</v>
      </c>
      <c r="R56" s="138"/>
      <c r="S56" s="138"/>
      <c r="T56" s="138"/>
      <c r="U56" s="138"/>
      <c r="V56" s="138"/>
      <c r="W56" s="138"/>
    </row>
    <row r="57" spans="1:23" ht="15.75">
      <c r="A57" s="148">
        <f>IF(B57="","",SUBTOTAL(3,$B$12:B57))</f>
        <v>46</v>
      </c>
      <c r="B57" s="149" t="s">
        <v>1443</v>
      </c>
      <c r="C57" s="150" t="str">
        <f>IF(B57="","",IF(ISNA(VLOOKUP($B57,'DANH SÁCH LỚP'!$B$2:$D$966,2,FALSE))=TRUE,"",VLOOKUP($B57,'DANH SÁCH LỚP'!$B$2:$D$966,2,FALSE)))</f>
        <v>Trần Thuận</v>
      </c>
      <c r="D57" s="151" t="str">
        <f>IF(C57="","",IF(ISNA(VLOOKUP($B57,'DANH SÁCH LỚP'!$B$2:$D$966,3,FALSE))=TRUE,"",VLOOKUP($B57,'DANH SÁCH LỚP'!$B$2:$D$966,3,FALSE)))</f>
        <v>Tân</v>
      </c>
      <c r="E57" s="284">
        <v>10</v>
      </c>
      <c r="F57" s="284">
        <v>8</v>
      </c>
      <c r="G57" s="285"/>
      <c r="H57" s="285"/>
      <c r="I57" s="285"/>
      <c r="J57" s="285"/>
      <c r="K57" s="155">
        <f t="shared" si="2"/>
        <v>9</v>
      </c>
      <c r="L57" s="287">
        <v>2</v>
      </c>
      <c r="M57" s="286" t="str">
        <f t="shared" si="3"/>
        <v/>
      </c>
      <c r="N57" s="285">
        <v>2.5</v>
      </c>
      <c r="O57" s="155">
        <f t="shared" si="4"/>
        <v>6.2</v>
      </c>
      <c r="P57" s="156" t="str">
        <f t="shared" si="5"/>
        <v>TBK</v>
      </c>
      <c r="Q57" s="154" t="str">
        <f t="shared" si="6"/>
        <v>KĐẠT</v>
      </c>
      <c r="R57" s="138"/>
      <c r="S57" s="138"/>
      <c r="T57" s="138"/>
      <c r="U57" s="138"/>
      <c r="V57" s="138"/>
      <c r="W57" s="138"/>
    </row>
    <row r="58" spans="1:23" ht="15.75">
      <c r="A58" s="148">
        <f>IF(B58="","",SUBTOTAL(3,$B$12:B58))</f>
        <v>47</v>
      </c>
      <c r="B58" s="149" t="s">
        <v>1445</v>
      </c>
      <c r="C58" s="150" t="str">
        <f>IF(B58="","",IF(ISNA(VLOOKUP($B58,'DANH SÁCH LỚP'!$B$2:$D$966,2,FALSE))=TRUE,"",VLOOKUP($B58,'DANH SÁCH LỚP'!$B$2:$D$966,2,FALSE)))</f>
        <v>Lê Văn</v>
      </c>
      <c r="D58" s="151" t="str">
        <f>IF(C58="","",IF(ISNA(VLOOKUP($B58,'DANH SÁCH LỚP'!$B$2:$D$966,3,FALSE))=TRUE,"",VLOOKUP($B58,'DANH SÁCH LỚP'!$B$2:$D$966,3,FALSE)))</f>
        <v>Thái</v>
      </c>
      <c r="E58" s="284">
        <v>7</v>
      </c>
      <c r="F58" s="284">
        <v>6</v>
      </c>
      <c r="G58" s="285"/>
      <c r="H58" s="285"/>
      <c r="I58" s="285"/>
      <c r="J58" s="285"/>
      <c r="K58" s="155">
        <f t="shared" si="2"/>
        <v>6.5</v>
      </c>
      <c r="L58" s="287">
        <v>0</v>
      </c>
      <c r="M58" s="286" t="str">
        <f t="shared" si="3"/>
        <v/>
      </c>
      <c r="N58" s="285">
        <v>6.8</v>
      </c>
      <c r="O58" s="155">
        <f t="shared" si="4"/>
        <v>6.6</v>
      </c>
      <c r="P58" s="156" t="str">
        <f t="shared" si="5"/>
        <v>TBK</v>
      </c>
      <c r="Q58" s="154" t="str">
        <f t="shared" si="6"/>
        <v>ĐẠT</v>
      </c>
      <c r="R58" s="138"/>
      <c r="S58" s="138"/>
      <c r="T58" s="138"/>
      <c r="U58" s="138"/>
      <c r="V58" s="138"/>
      <c r="W58" s="138"/>
    </row>
    <row r="59" spans="1:23" ht="15.75">
      <c r="A59" s="148">
        <f>IF(B59="","",SUBTOTAL(3,$B$12:B59))</f>
        <v>48</v>
      </c>
      <c r="B59" s="149" t="s">
        <v>1447</v>
      </c>
      <c r="C59" s="150" t="str">
        <f>IF(B59="","",IF(ISNA(VLOOKUP($B59,'DANH SÁCH LỚP'!$B$2:$D$966,2,FALSE))=TRUE,"",VLOOKUP($B59,'DANH SÁCH LỚP'!$B$2:$D$966,2,FALSE)))</f>
        <v>Trương Quốc</v>
      </c>
      <c r="D59" s="151" t="str">
        <f>IF(C59="","",IF(ISNA(VLOOKUP($B59,'DANH SÁCH LỚP'!$B$2:$D$966,3,FALSE))=TRUE,"",VLOOKUP($B59,'DANH SÁCH LỚP'!$B$2:$D$966,3,FALSE)))</f>
        <v>Thắng</v>
      </c>
      <c r="E59" s="284">
        <v>0</v>
      </c>
      <c r="F59" s="284">
        <v>0</v>
      </c>
      <c r="G59" s="285"/>
      <c r="H59" s="285"/>
      <c r="I59" s="285"/>
      <c r="J59" s="285"/>
      <c r="K59" s="155">
        <f t="shared" si="2"/>
        <v>0</v>
      </c>
      <c r="L59" s="287">
        <v>47</v>
      </c>
      <c r="M59" s="286" t="str">
        <f t="shared" si="3"/>
        <v>Cấm thi</v>
      </c>
      <c r="N59" s="285">
        <v>0</v>
      </c>
      <c r="O59" s="155">
        <f t="shared" si="4"/>
        <v>0</v>
      </c>
      <c r="P59" s="156" t="str">
        <f t="shared" si="5"/>
        <v>Kém</v>
      </c>
      <c r="Q59" s="154" t="str">
        <f t="shared" si="6"/>
        <v>KĐẠT</v>
      </c>
      <c r="R59" s="138"/>
      <c r="S59" s="138"/>
      <c r="T59" s="138"/>
      <c r="U59" s="138"/>
      <c r="V59" s="138"/>
      <c r="W59" s="138"/>
    </row>
    <row r="60" spans="1:23" ht="15.75">
      <c r="A60" s="148">
        <f>IF(B60="","",SUBTOTAL(3,$B$12:B60))</f>
        <v>49</v>
      </c>
      <c r="B60" s="149" t="s">
        <v>1449</v>
      </c>
      <c r="C60" s="150" t="str">
        <f>IF(B60="","",IF(ISNA(VLOOKUP($B60,'DANH SÁCH LỚP'!$B$2:$D$966,2,FALSE))=TRUE,"",VLOOKUP($B60,'DANH SÁCH LỚP'!$B$2:$D$966,2,FALSE)))</f>
        <v>Nguyễn Cao Đức</v>
      </c>
      <c r="D60" s="151" t="str">
        <f>IF(C60="","",IF(ISNA(VLOOKUP($B60,'DANH SÁCH LỚP'!$B$2:$D$966,3,FALSE))=TRUE,"",VLOOKUP($B60,'DANH SÁCH LỚP'!$B$2:$D$966,3,FALSE)))</f>
        <v>Thiên</v>
      </c>
      <c r="E60" s="284">
        <v>8</v>
      </c>
      <c r="F60" s="284">
        <v>9</v>
      </c>
      <c r="G60" s="285"/>
      <c r="H60" s="285"/>
      <c r="I60" s="285"/>
      <c r="J60" s="285"/>
      <c r="K60" s="155">
        <f t="shared" si="2"/>
        <v>8.5</v>
      </c>
      <c r="L60" s="287">
        <v>0</v>
      </c>
      <c r="M60" s="286" t="str">
        <f t="shared" si="3"/>
        <v/>
      </c>
      <c r="N60" s="285">
        <v>0</v>
      </c>
      <c r="O60" s="155">
        <f t="shared" si="4"/>
        <v>4.9000000000000004</v>
      </c>
      <c r="P60" s="156" t="str">
        <f t="shared" si="5"/>
        <v>Yếu</v>
      </c>
      <c r="Q60" s="154" t="str">
        <f t="shared" si="6"/>
        <v>KĐẠT</v>
      </c>
      <c r="R60" s="138"/>
      <c r="S60" s="138"/>
      <c r="T60" s="138"/>
      <c r="U60" s="138"/>
      <c r="V60" s="138"/>
      <c r="W60" s="138"/>
    </row>
    <row r="61" spans="1:23" ht="15.75">
      <c r="A61" s="148">
        <f>IF(B61="","",SUBTOTAL(3,$B$12:B61))</f>
        <v>50</v>
      </c>
      <c r="B61" s="149" t="s">
        <v>1451</v>
      </c>
      <c r="C61" s="150" t="str">
        <f>IF(B61="","",IF(ISNA(VLOOKUP($B61,'DANH SÁCH LỚP'!$B$2:$D$966,2,FALSE))=TRUE,"",VLOOKUP($B61,'DANH SÁCH LỚP'!$B$2:$D$966,2,FALSE)))</f>
        <v>Nguyễn Phan Xuân</v>
      </c>
      <c r="D61" s="151" t="str">
        <f>IF(C61="","",IF(ISNA(VLOOKUP($B61,'DANH SÁCH LỚP'!$B$2:$D$966,3,FALSE))=TRUE,"",VLOOKUP($B61,'DANH SÁCH LỚP'!$B$2:$D$966,3,FALSE)))</f>
        <v>Thiện</v>
      </c>
      <c r="E61" s="284">
        <v>5</v>
      </c>
      <c r="F61" s="284">
        <v>5</v>
      </c>
      <c r="G61" s="285"/>
      <c r="H61" s="285"/>
      <c r="I61" s="285"/>
      <c r="J61" s="285"/>
      <c r="K61" s="155">
        <f t="shared" si="2"/>
        <v>5</v>
      </c>
      <c r="L61" s="287">
        <v>8</v>
      </c>
      <c r="M61" s="286" t="str">
        <f t="shared" si="3"/>
        <v/>
      </c>
      <c r="N61" s="285">
        <v>3</v>
      </c>
      <c r="O61" s="155">
        <f t="shared" si="4"/>
        <v>4.0999999999999996</v>
      </c>
      <c r="P61" s="156" t="str">
        <f t="shared" si="5"/>
        <v>Yếu</v>
      </c>
      <c r="Q61" s="154" t="str">
        <f t="shared" si="6"/>
        <v>KĐẠT</v>
      </c>
      <c r="R61" s="138"/>
      <c r="S61" s="138"/>
      <c r="T61" s="138"/>
      <c r="U61" s="138"/>
      <c r="V61" s="138"/>
      <c r="W61" s="138"/>
    </row>
    <row r="62" spans="1:23" ht="15.75">
      <c r="A62" s="148">
        <f>IF(B62="","",SUBTOTAL(3,$B$12:B62))</f>
        <v>51</v>
      </c>
      <c r="B62" s="149" t="s">
        <v>1454</v>
      </c>
      <c r="C62" s="150" t="str">
        <f>IF(B62="","",IF(ISNA(VLOOKUP($B62,'DANH SÁCH LỚP'!$B$2:$D$966,2,FALSE))=TRUE,"",VLOOKUP($B62,'DANH SÁCH LỚP'!$B$2:$D$966,2,FALSE)))</f>
        <v>Tống Ngọc</v>
      </c>
      <c r="D62" s="151" t="str">
        <f>IF(C62="","",IF(ISNA(VLOOKUP($B62,'DANH SÁCH LỚP'!$B$2:$D$966,3,FALSE))=TRUE,"",VLOOKUP($B62,'DANH SÁCH LỚP'!$B$2:$D$966,3,FALSE)))</f>
        <v>Thiện</v>
      </c>
      <c r="E62" s="284">
        <v>6</v>
      </c>
      <c r="F62" s="284">
        <v>8</v>
      </c>
      <c r="G62" s="285"/>
      <c r="H62" s="285"/>
      <c r="I62" s="285"/>
      <c r="J62" s="285"/>
      <c r="K62" s="155">
        <f t="shared" si="2"/>
        <v>7</v>
      </c>
      <c r="L62" s="287">
        <v>6</v>
      </c>
      <c r="M62" s="286" t="str">
        <f t="shared" si="3"/>
        <v/>
      </c>
      <c r="N62" s="285">
        <v>6.3</v>
      </c>
      <c r="O62" s="155">
        <f t="shared" si="4"/>
        <v>6.7</v>
      </c>
      <c r="P62" s="156" t="str">
        <f t="shared" si="5"/>
        <v>TBK</v>
      </c>
      <c r="Q62" s="154" t="str">
        <f t="shared" si="6"/>
        <v>ĐẠT</v>
      </c>
      <c r="R62" s="138"/>
      <c r="S62" s="138"/>
      <c r="T62" s="138"/>
      <c r="U62" s="138"/>
      <c r="V62" s="138"/>
      <c r="W62" s="138"/>
    </row>
    <row r="63" spans="1:23" ht="15.75">
      <c r="A63" s="148">
        <f>IF(B63="","",SUBTOTAL(3,$B$12:B63))</f>
        <v>52</v>
      </c>
      <c r="B63" s="149" t="s">
        <v>1457</v>
      </c>
      <c r="C63" s="150" t="str">
        <f>IF(B63="","",IF(ISNA(VLOOKUP($B63,'DANH SÁCH LỚP'!$B$2:$D$966,2,FALSE))=TRUE,"",VLOOKUP($B63,'DANH SÁCH LỚP'!$B$2:$D$966,2,FALSE)))</f>
        <v>Trần Đỗ Phúc</v>
      </c>
      <c r="D63" s="151" t="str">
        <f>IF(C63="","",IF(ISNA(VLOOKUP($B63,'DANH SÁCH LỚP'!$B$2:$D$966,3,FALSE))=TRUE,"",VLOOKUP($B63,'DANH SÁCH LỚP'!$B$2:$D$966,3,FALSE)))</f>
        <v>Thiện</v>
      </c>
      <c r="E63" s="284">
        <v>5</v>
      </c>
      <c r="F63" s="284">
        <v>0</v>
      </c>
      <c r="G63" s="285"/>
      <c r="H63" s="285"/>
      <c r="I63" s="285"/>
      <c r="J63" s="285"/>
      <c r="K63" s="155">
        <f t="shared" si="2"/>
        <v>2.5</v>
      </c>
      <c r="L63" s="287">
        <v>33</v>
      </c>
      <c r="M63" s="286" t="str">
        <f t="shared" si="3"/>
        <v>Cấm thi</v>
      </c>
      <c r="N63" s="285">
        <v>0</v>
      </c>
      <c r="O63" s="155">
        <f t="shared" si="4"/>
        <v>1.4</v>
      </c>
      <c r="P63" s="156" t="str">
        <f t="shared" si="5"/>
        <v>Kém</v>
      </c>
      <c r="Q63" s="154" t="str">
        <f t="shared" si="6"/>
        <v>KĐẠT</v>
      </c>
      <c r="R63" s="138"/>
      <c r="S63" s="138"/>
      <c r="T63" s="138"/>
      <c r="U63" s="138"/>
      <c r="V63" s="138"/>
      <c r="W63" s="138"/>
    </row>
    <row r="64" spans="1:23" ht="15.75">
      <c r="A64" s="148">
        <f>IF(B64="","",SUBTOTAL(3,$B$12:B64))</f>
        <v>53</v>
      </c>
      <c r="B64" s="149" t="s">
        <v>1460</v>
      </c>
      <c r="C64" s="150" t="str">
        <f>IF(B64="","",IF(ISNA(VLOOKUP($B64,'DANH SÁCH LỚP'!$B$2:$D$966,2,FALSE))=TRUE,"",VLOOKUP($B64,'DANH SÁCH LỚP'!$B$2:$D$966,2,FALSE)))</f>
        <v>Trần Trung</v>
      </c>
      <c r="D64" s="151" t="str">
        <f>IF(C64="","",IF(ISNA(VLOOKUP($B64,'DANH SÁCH LỚP'!$B$2:$D$966,3,FALSE))=TRUE,"",VLOOKUP($B64,'DANH SÁCH LỚP'!$B$2:$D$966,3,FALSE)))</f>
        <v>Thuận</v>
      </c>
      <c r="E64" s="284">
        <v>8</v>
      </c>
      <c r="F64" s="284">
        <v>9</v>
      </c>
      <c r="G64" s="285"/>
      <c r="H64" s="285"/>
      <c r="I64" s="285"/>
      <c r="J64" s="285"/>
      <c r="K64" s="155">
        <f t="shared" si="2"/>
        <v>8.5</v>
      </c>
      <c r="L64" s="287">
        <v>0</v>
      </c>
      <c r="M64" s="286" t="str">
        <f t="shared" si="3"/>
        <v/>
      </c>
      <c r="N64" s="285">
        <v>0</v>
      </c>
      <c r="O64" s="155">
        <f t="shared" si="4"/>
        <v>4.9000000000000004</v>
      </c>
      <c r="P64" s="156" t="str">
        <f t="shared" si="5"/>
        <v>Yếu</v>
      </c>
      <c r="Q64" s="154" t="str">
        <f t="shared" si="6"/>
        <v>KĐẠT</v>
      </c>
      <c r="R64" s="138"/>
      <c r="S64" s="138"/>
      <c r="T64" s="138"/>
      <c r="U64" s="138"/>
      <c r="V64" s="138"/>
      <c r="W64" s="138"/>
    </row>
    <row r="65" spans="1:23" ht="15.75">
      <c r="A65" s="148">
        <f>IF(B65="","",SUBTOTAL(3,$B$12:B65))</f>
        <v>54</v>
      </c>
      <c r="B65" s="149" t="s">
        <v>1463</v>
      </c>
      <c r="C65" s="150" t="str">
        <f>IF(B65="","",IF(ISNA(VLOOKUP($B65,'DANH SÁCH LỚP'!$B$2:$D$966,2,FALSE))=TRUE,"",VLOOKUP($B65,'DANH SÁCH LỚP'!$B$2:$D$966,2,FALSE)))</f>
        <v>Lê Đỗ Huyền</v>
      </c>
      <c r="D65" s="151" t="str">
        <f>IF(C65="","",IF(ISNA(VLOOKUP($B65,'DANH SÁCH LỚP'!$B$2:$D$966,3,FALSE))=TRUE,"",VLOOKUP($B65,'DANH SÁCH LỚP'!$B$2:$D$966,3,FALSE)))</f>
        <v>Trân</v>
      </c>
      <c r="E65" s="284">
        <v>7</v>
      </c>
      <c r="F65" s="284">
        <v>9</v>
      </c>
      <c r="G65" s="285"/>
      <c r="H65" s="285"/>
      <c r="I65" s="285"/>
      <c r="J65" s="285"/>
      <c r="K65" s="155">
        <f t="shared" si="2"/>
        <v>8</v>
      </c>
      <c r="L65" s="287">
        <v>2</v>
      </c>
      <c r="M65" s="286" t="str">
        <f t="shared" si="3"/>
        <v/>
      </c>
      <c r="N65" s="285">
        <v>0.5</v>
      </c>
      <c r="O65" s="155">
        <f t="shared" si="4"/>
        <v>4.8</v>
      </c>
      <c r="P65" s="156" t="str">
        <f t="shared" si="5"/>
        <v>Yếu</v>
      </c>
      <c r="Q65" s="154" t="str">
        <f t="shared" si="6"/>
        <v>KĐẠT</v>
      </c>
      <c r="R65" s="138"/>
      <c r="S65" s="138"/>
      <c r="T65" s="138"/>
      <c r="U65" s="138"/>
      <c r="V65" s="138"/>
      <c r="W65" s="138"/>
    </row>
    <row r="66" spans="1:23" ht="15.75">
      <c r="A66" s="148">
        <f>IF(B66="","",SUBTOTAL(3,$B$12:B66))</f>
        <v>55</v>
      </c>
      <c r="B66" s="149" t="s">
        <v>1466</v>
      </c>
      <c r="C66" s="150" t="str">
        <f>IF(B66="","",IF(ISNA(VLOOKUP($B66,'DANH SÁCH LỚP'!$B$2:$D$966,2,FALSE))=TRUE,"",VLOOKUP($B66,'DANH SÁCH LỚP'!$B$2:$D$966,2,FALSE)))</f>
        <v>Lê Ngọc</v>
      </c>
      <c r="D66" s="151" t="str">
        <f>IF(C66="","",IF(ISNA(VLOOKUP($B66,'DANH SÁCH LỚP'!$B$2:$D$966,3,FALSE))=TRUE,"",VLOOKUP($B66,'DANH SÁCH LỚP'!$B$2:$D$966,3,FALSE)))</f>
        <v>Trân</v>
      </c>
      <c r="E66" s="284">
        <v>8</v>
      </c>
      <c r="F66" s="284">
        <v>10</v>
      </c>
      <c r="G66" s="285"/>
      <c r="H66" s="285"/>
      <c r="I66" s="285"/>
      <c r="J66" s="285"/>
      <c r="K66" s="155">
        <f t="shared" si="2"/>
        <v>9</v>
      </c>
      <c r="L66" s="287">
        <v>0</v>
      </c>
      <c r="M66" s="286" t="str">
        <f t="shared" si="3"/>
        <v/>
      </c>
      <c r="N66" s="285">
        <v>2.2999999999999998</v>
      </c>
      <c r="O66" s="155">
        <f t="shared" si="4"/>
        <v>6.1</v>
      </c>
      <c r="P66" s="156" t="str">
        <f t="shared" si="5"/>
        <v>TBK</v>
      </c>
      <c r="Q66" s="154" t="str">
        <f t="shared" si="6"/>
        <v>KĐẠT</v>
      </c>
      <c r="R66" s="138"/>
      <c r="S66" s="138"/>
      <c r="T66" s="138"/>
      <c r="U66" s="138"/>
      <c r="V66" s="138"/>
      <c r="W66" s="138"/>
    </row>
    <row r="67" spans="1:23" ht="15.75" customHeight="1">
      <c r="A67" s="148">
        <f>IF(B67="","",SUBTOTAL(3,$B$12:B67))</f>
        <v>56</v>
      </c>
      <c r="B67" s="149" t="s">
        <v>1467</v>
      </c>
      <c r="C67" s="150" t="str">
        <f>IF(B67="","",IF(ISNA(VLOOKUP($B67,'DANH SÁCH LỚP'!$B$2:$D$966,2,FALSE))=TRUE,"",VLOOKUP($B67,'DANH SÁCH LỚP'!$B$2:$D$966,2,FALSE)))</f>
        <v>Thái Tường</v>
      </c>
      <c r="D67" s="151" t="str">
        <f>IF(C67="","",IF(ISNA(VLOOKUP($B67,'DANH SÁCH LỚP'!$B$2:$D$966,3,FALSE))=TRUE,"",VLOOKUP($B67,'DANH SÁCH LỚP'!$B$2:$D$966,3,FALSE)))</f>
        <v>Trung</v>
      </c>
      <c r="E67" s="284">
        <v>6</v>
      </c>
      <c r="F67" s="284">
        <v>7</v>
      </c>
      <c r="G67" s="285"/>
      <c r="H67" s="285"/>
      <c r="I67" s="285"/>
      <c r="J67" s="285"/>
      <c r="K67" s="155">
        <f t="shared" si="2"/>
        <v>6.5</v>
      </c>
      <c r="L67" s="287">
        <v>5</v>
      </c>
      <c r="M67" s="286" t="str">
        <f t="shared" si="3"/>
        <v/>
      </c>
      <c r="N67" s="285">
        <v>3.5</v>
      </c>
      <c r="O67" s="155">
        <f t="shared" si="4"/>
        <v>5.2</v>
      </c>
      <c r="P67" s="156" t="str">
        <f t="shared" si="5"/>
        <v>TB</v>
      </c>
      <c r="Q67" s="154" t="str">
        <f t="shared" si="6"/>
        <v>ĐẠT</v>
      </c>
      <c r="R67" s="138"/>
      <c r="S67" s="138"/>
      <c r="T67" s="138"/>
      <c r="U67" s="138"/>
      <c r="V67" s="138"/>
      <c r="W67" s="138"/>
    </row>
    <row r="68" spans="1:23" ht="15.75">
      <c r="A68" s="148">
        <f>IF(B68="","",SUBTOTAL(3,$B$12:B68))</f>
        <v>57</v>
      </c>
      <c r="B68" s="149" t="s">
        <v>1470</v>
      </c>
      <c r="C68" s="150" t="str">
        <f>IF(B68="","",IF(ISNA(VLOOKUP($B68,'DANH SÁCH LỚP'!$B$2:$D$966,2,FALSE))=TRUE,"",VLOOKUP($B68,'DANH SÁCH LỚP'!$B$2:$D$966,2,FALSE)))</f>
        <v>Trương Quốc</v>
      </c>
      <c r="D68" s="151" t="str">
        <f>IF(C68="","",IF(ISNA(VLOOKUP($B68,'DANH SÁCH LỚP'!$B$2:$D$966,3,FALSE))=TRUE,"",VLOOKUP($B68,'DANH SÁCH LỚP'!$B$2:$D$966,3,FALSE)))</f>
        <v>Trung</v>
      </c>
      <c r="E68" s="284">
        <v>10</v>
      </c>
      <c r="F68" s="284">
        <v>6</v>
      </c>
      <c r="G68" s="285"/>
      <c r="H68" s="285"/>
      <c r="I68" s="285"/>
      <c r="J68" s="285"/>
      <c r="K68" s="155">
        <f t="shared" si="2"/>
        <v>8</v>
      </c>
      <c r="L68" s="287">
        <v>0</v>
      </c>
      <c r="M68" s="286" t="str">
        <f t="shared" si="3"/>
        <v/>
      </c>
      <c r="N68" s="285">
        <v>4</v>
      </c>
      <c r="O68" s="155">
        <f t="shared" si="4"/>
        <v>6.3</v>
      </c>
      <c r="P68" s="156" t="str">
        <f t="shared" si="5"/>
        <v>TBK</v>
      </c>
      <c r="Q68" s="154" t="str">
        <f t="shared" si="6"/>
        <v>ĐẠT</v>
      </c>
      <c r="R68" s="138"/>
      <c r="S68" s="138"/>
      <c r="T68" s="138"/>
      <c r="U68" s="138"/>
      <c r="V68" s="138"/>
      <c r="W68" s="138"/>
    </row>
    <row r="69" spans="1:23" ht="15.75">
      <c r="A69" s="148">
        <f>IF(B69="","",SUBTOTAL(3,$B$12:B69))</f>
        <v>58</v>
      </c>
      <c r="B69" s="149" t="s">
        <v>1472</v>
      </c>
      <c r="C69" s="150" t="str">
        <f>IF(B69="","",IF(ISNA(VLOOKUP($B69,'DANH SÁCH LỚP'!$B$2:$D$966,2,FALSE))=TRUE,"",VLOOKUP($B69,'DANH SÁCH LỚP'!$B$2:$D$966,2,FALSE)))</f>
        <v>Lê Nguyễn Nhật</v>
      </c>
      <c r="D69" s="151" t="str">
        <f>IF(C69="","",IF(ISNA(VLOOKUP($B69,'DANH SÁCH LỚP'!$B$2:$D$966,3,FALSE))=TRUE,"",VLOOKUP($B69,'DANH SÁCH LỚP'!$B$2:$D$966,3,FALSE)))</f>
        <v>Trường</v>
      </c>
      <c r="E69" s="284">
        <v>10</v>
      </c>
      <c r="F69" s="284">
        <v>9</v>
      </c>
      <c r="G69" s="285"/>
      <c r="H69" s="285"/>
      <c r="I69" s="285"/>
      <c r="J69" s="285"/>
      <c r="K69" s="155">
        <f t="shared" si="2"/>
        <v>9.5</v>
      </c>
      <c r="L69" s="287">
        <v>0</v>
      </c>
      <c r="M69" s="286" t="str">
        <f t="shared" si="3"/>
        <v/>
      </c>
      <c r="N69" s="285">
        <v>1.3</v>
      </c>
      <c r="O69" s="155">
        <f t="shared" si="4"/>
        <v>6</v>
      </c>
      <c r="P69" s="156" t="str">
        <f t="shared" si="5"/>
        <v>TBK</v>
      </c>
      <c r="Q69" s="154" t="str">
        <f t="shared" si="6"/>
        <v>KĐẠT</v>
      </c>
      <c r="R69" s="138"/>
      <c r="S69" s="138"/>
      <c r="T69" s="138"/>
      <c r="U69" s="138"/>
      <c r="V69" s="138"/>
      <c r="W69" s="138"/>
    </row>
    <row r="70" spans="1:23" ht="15.75">
      <c r="A70" s="148">
        <f>IF(B70="","",SUBTOTAL(3,$B$12:B70))</f>
        <v>59</v>
      </c>
      <c r="B70" s="149" t="s">
        <v>1474</v>
      </c>
      <c r="C70" s="150" t="str">
        <f>IF(B70="","",IF(ISNA(VLOOKUP($B70,'DANH SÁCH LỚP'!$B$2:$D$966,2,FALSE))=TRUE,"",VLOOKUP($B70,'DANH SÁCH LỚP'!$B$2:$D$966,2,FALSE)))</f>
        <v>Lê Anh</v>
      </c>
      <c r="D70" s="151" t="str">
        <f>IF(C70="","",IF(ISNA(VLOOKUP($B70,'DANH SÁCH LỚP'!$B$2:$D$966,3,FALSE))=TRUE,"",VLOOKUP($B70,'DANH SÁCH LỚP'!$B$2:$D$966,3,FALSE)))</f>
        <v>Tuấn</v>
      </c>
      <c r="E70" s="284">
        <v>10</v>
      </c>
      <c r="F70" s="284">
        <v>8</v>
      </c>
      <c r="G70" s="285"/>
      <c r="H70" s="285"/>
      <c r="I70" s="285"/>
      <c r="J70" s="285"/>
      <c r="K70" s="155">
        <f t="shared" si="2"/>
        <v>9</v>
      </c>
      <c r="L70" s="287">
        <v>10</v>
      </c>
      <c r="M70" s="286" t="str">
        <f t="shared" si="3"/>
        <v/>
      </c>
      <c r="N70" s="285">
        <v>3</v>
      </c>
      <c r="O70" s="155">
        <f t="shared" si="4"/>
        <v>6.4</v>
      </c>
      <c r="P70" s="156" t="str">
        <f t="shared" si="5"/>
        <v>TBK</v>
      </c>
      <c r="Q70" s="154" t="str">
        <f t="shared" si="6"/>
        <v>ĐẠT</v>
      </c>
      <c r="R70" s="138"/>
      <c r="S70" s="138"/>
      <c r="T70" s="138"/>
      <c r="U70" s="138"/>
      <c r="V70" s="138"/>
      <c r="W70" s="138"/>
    </row>
    <row r="71" spans="1:23" ht="15.75">
      <c r="A71" s="148">
        <f>IF(B71="","",SUBTOTAL(3,$B$12:B71))</f>
        <v>60</v>
      </c>
      <c r="B71" s="149" t="s">
        <v>1476</v>
      </c>
      <c r="C71" s="150" t="str">
        <f>IF(B71="","",IF(ISNA(VLOOKUP($B71,'DANH SÁCH LỚP'!$B$2:$D$966,2,FALSE))=TRUE,"",VLOOKUP($B71,'DANH SÁCH LỚP'!$B$2:$D$966,2,FALSE)))</f>
        <v>Lê Quang</v>
      </c>
      <c r="D71" s="151" t="str">
        <f>IF(C71="","",IF(ISNA(VLOOKUP($B71,'DANH SÁCH LỚP'!$B$2:$D$966,3,FALSE))=TRUE,"",VLOOKUP($B71,'DANH SÁCH LỚP'!$B$2:$D$966,3,FALSE)))</f>
        <v>Tuấn</v>
      </c>
      <c r="E71" s="284">
        <v>0</v>
      </c>
      <c r="F71" s="284">
        <v>0</v>
      </c>
      <c r="G71" s="285"/>
      <c r="H71" s="285"/>
      <c r="I71" s="285"/>
      <c r="J71" s="285"/>
      <c r="K71" s="155">
        <f t="shared" si="2"/>
        <v>0</v>
      </c>
      <c r="L71" s="287">
        <v>40</v>
      </c>
      <c r="M71" s="286" t="str">
        <f t="shared" si="3"/>
        <v>Cấm thi</v>
      </c>
      <c r="N71" s="285">
        <v>0</v>
      </c>
      <c r="O71" s="155">
        <f t="shared" si="4"/>
        <v>0</v>
      </c>
      <c r="P71" s="156" t="str">
        <f t="shared" si="5"/>
        <v>Kém</v>
      </c>
      <c r="Q71" s="154" t="str">
        <f t="shared" si="6"/>
        <v>KĐẠT</v>
      </c>
      <c r="R71" s="138"/>
      <c r="S71" s="138"/>
      <c r="T71" s="138"/>
      <c r="U71" s="138"/>
      <c r="V71" s="138"/>
      <c r="W71" s="138"/>
    </row>
    <row r="72" spans="1:23" ht="15.75">
      <c r="A72" s="148">
        <f>IF(B72="","",SUBTOTAL(3,$B$12:B72))</f>
        <v>61</v>
      </c>
      <c r="B72" s="149" t="s">
        <v>1479</v>
      </c>
      <c r="C72" s="150" t="str">
        <f>IF(B72="","",IF(ISNA(VLOOKUP($B72,'DANH SÁCH LỚP'!$B$2:$D$966,2,FALSE))=TRUE,"",VLOOKUP($B72,'DANH SÁCH LỚP'!$B$2:$D$966,2,FALSE)))</f>
        <v>Trần Thanh</v>
      </c>
      <c r="D72" s="151" t="str">
        <f>IF(C72="","",IF(ISNA(VLOOKUP($B72,'DANH SÁCH LỚP'!$B$2:$D$966,3,FALSE))=TRUE,"",VLOOKUP($B72,'DANH SÁCH LỚP'!$B$2:$D$966,3,FALSE)))</f>
        <v>Tuấn</v>
      </c>
      <c r="E72" s="284">
        <v>10</v>
      </c>
      <c r="F72" s="284">
        <v>10</v>
      </c>
      <c r="G72" s="285"/>
      <c r="H72" s="285"/>
      <c r="I72" s="285"/>
      <c r="J72" s="285"/>
      <c r="K72" s="155">
        <f t="shared" si="2"/>
        <v>10</v>
      </c>
      <c r="L72" s="287">
        <v>0</v>
      </c>
      <c r="M72" s="286" t="str">
        <f t="shared" si="3"/>
        <v/>
      </c>
      <c r="N72" s="285">
        <v>8.3000000000000007</v>
      </c>
      <c r="O72" s="155">
        <f t="shared" si="4"/>
        <v>9.3000000000000007</v>
      </c>
      <c r="P72" s="156" t="str">
        <f t="shared" si="5"/>
        <v>XS</v>
      </c>
      <c r="Q72" s="154" t="str">
        <f t="shared" si="6"/>
        <v>ĐẠT</v>
      </c>
      <c r="R72" s="138"/>
      <c r="S72" s="138"/>
      <c r="T72" s="138"/>
      <c r="U72" s="138"/>
      <c r="V72" s="138"/>
      <c r="W72" s="138"/>
    </row>
    <row r="73" spans="1:23" ht="15.75">
      <c r="A73" s="148">
        <f>IF(B73="","",SUBTOTAL(3,$B$12:B73))</f>
        <v>62</v>
      </c>
      <c r="B73" s="149" t="s">
        <v>1481</v>
      </c>
      <c r="C73" s="150" t="str">
        <f>IF(B73="","",IF(ISNA(VLOOKUP($B73,'DANH SÁCH LỚP'!$B$2:$D$966,2,FALSE))=TRUE,"",VLOOKUP($B73,'DANH SÁCH LỚP'!$B$2:$D$966,2,FALSE)))</f>
        <v>Phạm Ngọc Thu</v>
      </c>
      <c r="D73" s="151" t="str">
        <f>IF(C73="","",IF(ISNA(VLOOKUP($B73,'DANH SÁCH LỚP'!$B$2:$D$966,3,FALSE))=TRUE,"",VLOOKUP($B73,'DANH SÁCH LỚP'!$B$2:$D$966,3,FALSE)))</f>
        <v>Tuyết</v>
      </c>
      <c r="E73" s="284">
        <v>7</v>
      </c>
      <c r="F73" s="284">
        <v>9</v>
      </c>
      <c r="G73" s="285"/>
      <c r="H73" s="285"/>
      <c r="I73" s="285"/>
      <c r="J73" s="285"/>
      <c r="K73" s="155">
        <f t="shared" si="2"/>
        <v>8</v>
      </c>
      <c r="L73" s="287">
        <v>9</v>
      </c>
      <c r="M73" s="286" t="str">
        <f t="shared" si="3"/>
        <v/>
      </c>
      <c r="N73" s="285">
        <v>4</v>
      </c>
      <c r="O73" s="155">
        <f t="shared" si="4"/>
        <v>6.3</v>
      </c>
      <c r="P73" s="156" t="str">
        <f t="shared" si="5"/>
        <v>TBK</v>
      </c>
      <c r="Q73" s="154" t="str">
        <f t="shared" si="6"/>
        <v>ĐẠT</v>
      </c>
      <c r="R73" s="138"/>
      <c r="S73" s="138"/>
      <c r="T73" s="138"/>
      <c r="U73" s="138"/>
      <c r="V73" s="138"/>
      <c r="W73" s="138"/>
    </row>
    <row r="74" spans="1:23" ht="15.75">
      <c r="A74" s="148">
        <f>IF(B74="","",SUBTOTAL(3,$B$12:B74))</f>
        <v>63</v>
      </c>
      <c r="B74" s="149" t="s">
        <v>1484</v>
      </c>
      <c r="C74" s="150" t="str">
        <f>IF(B74="","",IF(ISNA(VLOOKUP($B74,'DANH SÁCH LỚP'!$B$2:$D$966,2,FALSE))=TRUE,"",VLOOKUP($B74,'DANH SÁCH LỚP'!$B$2:$D$966,2,FALSE)))</f>
        <v>Mai Như Y</v>
      </c>
      <c r="D74" s="151" t="str">
        <f>IF(C74="","",IF(ISNA(VLOOKUP($B74,'DANH SÁCH LỚP'!$B$2:$D$966,3,FALSE))=TRUE,"",VLOOKUP($B74,'DANH SÁCH LỚP'!$B$2:$D$966,3,FALSE)))</f>
        <v>Ý</v>
      </c>
      <c r="E74" s="284">
        <v>7</v>
      </c>
      <c r="F74" s="284">
        <v>5</v>
      </c>
      <c r="G74" s="285"/>
      <c r="H74" s="285"/>
      <c r="I74" s="285"/>
      <c r="J74" s="285"/>
      <c r="K74" s="155">
        <f t="shared" si="2"/>
        <v>6</v>
      </c>
      <c r="L74" s="287">
        <v>1</v>
      </c>
      <c r="M74" s="286" t="str">
        <f t="shared" si="3"/>
        <v/>
      </c>
      <c r="N74" s="285">
        <v>0</v>
      </c>
      <c r="O74" s="155">
        <f t="shared" si="4"/>
        <v>3.4</v>
      </c>
      <c r="P74" s="156" t="str">
        <f t="shared" si="5"/>
        <v>Kém</v>
      </c>
      <c r="Q74" s="154" t="str">
        <f t="shared" si="6"/>
        <v>KĐẠT</v>
      </c>
      <c r="R74" s="138"/>
      <c r="S74" s="138"/>
      <c r="T74" s="138"/>
      <c r="U74" s="138"/>
      <c r="V74" s="138"/>
      <c r="W74" s="138"/>
    </row>
    <row r="75" spans="1:23" ht="15" hidden="1">
      <c r="A75" s="148" t="str">
        <f>IF(B75="","",SUBTOTAL(3,$B$12:B75))</f>
        <v/>
      </c>
      <c r="B75" s="157"/>
      <c r="C75" s="150" t="str">
        <f>IF(B75="","",IF(ISNA(VLOOKUP($B75,'DANH SÁCH LỚP'!$B$2:$D$966,2,FALSE))=TRUE,"",VLOOKUP($B75,'DANH SÁCH LỚP'!$B$2:$D$966,2,FALSE)))</f>
        <v/>
      </c>
      <c r="D75" s="151" t="str">
        <f>IF(C75="","",IF(ISNA(VLOOKUP($B75,'DANH SÁCH LỚP'!$B$2:$D$966,3,FALSE))=TRUE,"",VLOOKUP($B75,'DANH SÁCH LỚP'!$B$2:$D$966,3,FALSE)))</f>
        <v/>
      </c>
      <c r="E75" s="152"/>
      <c r="F75" s="152"/>
      <c r="G75" s="152"/>
      <c r="H75" s="152"/>
      <c r="I75" s="152"/>
      <c r="J75" s="152"/>
      <c r="K75" s="158" t="str">
        <f t="shared" si="2"/>
        <v/>
      </c>
      <c r="L75" s="153"/>
      <c r="M75" s="154" t="str">
        <f t="shared" si="3"/>
        <v/>
      </c>
      <c r="N75" s="152"/>
      <c r="O75" s="155" t="str">
        <f t="shared" si="4"/>
        <v/>
      </c>
      <c r="P75" s="156" t="str">
        <f t="shared" si="5"/>
        <v/>
      </c>
      <c r="Q75" s="154" t="str">
        <f t="shared" si="6"/>
        <v/>
      </c>
      <c r="R75" s="138"/>
      <c r="S75" s="138"/>
      <c r="T75" s="138"/>
      <c r="U75" s="138"/>
      <c r="V75" s="138"/>
      <c r="W75" s="138"/>
    </row>
    <row r="76" spans="1:23" ht="15" hidden="1">
      <c r="A76" s="148" t="str">
        <f>IF(B76="","",SUBTOTAL(3,$B$12:B76))</f>
        <v/>
      </c>
      <c r="B76" s="157"/>
      <c r="C76" s="150" t="str">
        <f>IF(B76="","",IF(ISNA(VLOOKUP($B76,'DANH SÁCH LỚP'!$B$2:$D$966,2,FALSE))=TRUE,"",VLOOKUP($B76,'DANH SÁCH LỚP'!$B$2:$D$966,2,FALSE)))</f>
        <v/>
      </c>
      <c r="D76" s="151" t="str">
        <f>IF(C76="","",IF(ISNA(VLOOKUP($B76,'DANH SÁCH LỚP'!$B$2:$D$966,3,FALSE))=TRUE,"",VLOOKUP($B76,'DANH SÁCH LỚP'!$B$2:$D$966,3,FALSE)))</f>
        <v/>
      </c>
      <c r="E76" s="152"/>
      <c r="F76" s="152"/>
      <c r="G76" s="152"/>
      <c r="H76" s="152"/>
      <c r="I76" s="152"/>
      <c r="J76" s="152"/>
      <c r="K76" s="158" t="str">
        <f t="shared" si="2"/>
        <v/>
      </c>
      <c r="L76" s="153"/>
      <c r="M76" s="154" t="str">
        <f t="shared" si="3"/>
        <v/>
      </c>
      <c r="N76" s="152"/>
      <c r="O76" s="155" t="str">
        <f t="shared" si="4"/>
        <v/>
      </c>
      <c r="P76" s="156" t="str">
        <f t="shared" ref="P76:P101" si="7">IF(B76="","",IF(O76="","KXL",IF(O76&lt;4,"Kém",IF(O76&lt;5,"Yếu",IF(O76&lt;6,"TB",IF(O76&lt;7,"TBK",IF(O76&lt;8,"Khá",IF(O76&lt;9,"Giỏi","XS"))))))))</f>
        <v/>
      </c>
      <c r="Q76" s="154" t="str">
        <f t="shared" ref="Q76:Q101" si="8">IF(OR(B76="",$C$6="",$I$6="",$H$119=""),"",IF(AND(N76&gt;=3,O76&gt;=5),"ĐẠT","KĐẠT"))</f>
        <v/>
      </c>
      <c r="R76" s="138"/>
      <c r="S76" s="138"/>
      <c r="T76" s="138"/>
      <c r="U76" s="138"/>
      <c r="V76" s="138"/>
      <c r="W76" s="138"/>
    </row>
    <row r="77" spans="1:23" ht="16.5" hidden="1" customHeight="1">
      <c r="A77" s="148" t="str">
        <f>IF(B77="","",SUBTOTAL(3,$B$12:B77))</f>
        <v/>
      </c>
      <c r="B77" s="157"/>
      <c r="C77" s="150" t="str">
        <f>IF(B77="","",IF(ISNA(VLOOKUP($B77,'DANH SÁCH LỚP'!$B$2:$D$966,2,FALSE))=TRUE,"",VLOOKUP($B77,'DANH SÁCH LỚP'!$B$2:$D$966,2,FALSE)))</f>
        <v/>
      </c>
      <c r="D77" s="151" t="str">
        <f>IF(C77="","",IF(ISNA(VLOOKUP($B77,'DANH SÁCH LỚP'!$B$2:$D$966,3,FALSE))=TRUE,"",VLOOKUP($B77,'DANH SÁCH LỚP'!$B$2:$D$966,3,FALSE)))</f>
        <v/>
      </c>
      <c r="E77" s="152"/>
      <c r="F77" s="152"/>
      <c r="G77" s="152"/>
      <c r="H77" s="152"/>
      <c r="I77" s="152"/>
      <c r="J77" s="152"/>
      <c r="K77" s="158" t="str">
        <f t="shared" ref="K77:K101" si="9">IF(OR(B77="",$C$6="",$I$6="",$H$119=""),"",IF((COUNT(E77:J77))=0,0,ROUND(SUM(E77:J77)/COUNT(E77:J77),1)))</f>
        <v/>
      </c>
      <c r="L77" s="153"/>
      <c r="M77" s="154" t="str">
        <f t="shared" ref="M77:M101" si="10">IF(OR(B77="",$C$6="",$I$6="",$H$119=""),"",IF(OR(K77&lt;5,L77/($I$6)&gt;0.2,COUNT(E77:J77)&lt;$M$7),"Cấm thi",""))</f>
        <v/>
      </c>
      <c r="N77" s="152"/>
      <c r="O77" s="155" t="str">
        <f t="shared" ref="O77:O101" si="11">IF(OR(B77="",$C$6="",$I$6="",$H$119=""),"",ROUND((SUM(E77:J77)*2+N77*3)/(2*COUNT(E77:J77)+3),1))</f>
        <v/>
      </c>
      <c r="P77" s="156" t="str">
        <f t="shared" si="7"/>
        <v/>
      </c>
      <c r="Q77" s="154" t="str">
        <f t="shared" si="8"/>
        <v/>
      </c>
      <c r="R77" s="138"/>
      <c r="S77" s="138"/>
      <c r="T77" s="138"/>
      <c r="U77" s="138"/>
      <c r="V77" s="138"/>
      <c r="W77" s="138"/>
    </row>
    <row r="78" spans="1:23" ht="15" hidden="1">
      <c r="A78" s="148" t="str">
        <f>IF(B78="","",SUBTOTAL(3,$B$12:B78))</f>
        <v/>
      </c>
      <c r="B78" s="157"/>
      <c r="C78" s="150" t="str">
        <f>IF(B78="","",IF(ISNA(VLOOKUP($B78,'DANH SÁCH LỚP'!$B$2:$D$966,2,FALSE))=TRUE,"",VLOOKUP($B78,'DANH SÁCH LỚP'!$B$2:$D$966,2,FALSE)))</f>
        <v/>
      </c>
      <c r="D78" s="151" t="str">
        <f>IF(C78="","",IF(ISNA(VLOOKUP($B78,'DANH SÁCH LỚP'!$B$2:$D$966,3,FALSE))=TRUE,"",VLOOKUP($B78,'DANH SÁCH LỚP'!$B$2:$D$966,3,FALSE)))</f>
        <v/>
      </c>
      <c r="E78" s="152"/>
      <c r="F78" s="152"/>
      <c r="G78" s="152"/>
      <c r="H78" s="152"/>
      <c r="I78" s="152"/>
      <c r="J78" s="152"/>
      <c r="K78" s="158" t="str">
        <f t="shared" si="9"/>
        <v/>
      </c>
      <c r="L78" s="153"/>
      <c r="M78" s="154" t="str">
        <f t="shared" si="10"/>
        <v/>
      </c>
      <c r="N78" s="152"/>
      <c r="O78" s="155" t="str">
        <f t="shared" si="11"/>
        <v/>
      </c>
      <c r="P78" s="156" t="str">
        <f t="shared" si="7"/>
        <v/>
      </c>
      <c r="Q78" s="154" t="str">
        <f t="shared" si="8"/>
        <v/>
      </c>
      <c r="R78" s="138"/>
      <c r="S78" s="138"/>
      <c r="T78" s="138"/>
      <c r="U78" s="138"/>
      <c r="V78" s="138"/>
      <c r="W78" s="138"/>
    </row>
    <row r="79" spans="1:23" ht="15" hidden="1">
      <c r="A79" s="148" t="str">
        <f>IF(B79="","",SUBTOTAL(3,$B$12:B79))</f>
        <v/>
      </c>
      <c r="B79" s="157"/>
      <c r="C79" s="150" t="str">
        <f>IF(B79="","",IF(ISNA(VLOOKUP($B79,'DANH SÁCH LỚP'!$B$2:$D$966,2,FALSE))=TRUE,"",VLOOKUP($B79,'DANH SÁCH LỚP'!$B$2:$D$966,2,FALSE)))</f>
        <v/>
      </c>
      <c r="D79" s="151" t="str">
        <f>IF(C79="","",IF(ISNA(VLOOKUP($B79,'DANH SÁCH LỚP'!$B$2:$D$966,3,FALSE))=TRUE,"",VLOOKUP($B79,'DANH SÁCH LỚP'!$B$2:$D$966,3,FALSE)))</f>
        <v/>
      </c>
      <c r="E79" s="152"/>
      <c r="F79" s="152"/>
      <c r="G79" s="152"/>
      <c r="H79" s="152"/>
      <c r="I79" s="152"/>
      <c r="J79" s="152"/>
      <c r="K79" s="158" t="str">
        <f t="shared" si="9"/>
        <v/>
      </c>
      <c r="L79" s="153"/>
      <c r="M79" s="154" t="str">
        <f t="shared" si="10"/>
        <v/>
      </c>
      <c r="N79" s="152"/>
      <c r="O79" s="155" t="str">
        <f t="shared" si="11"/>
        <v/>
      </c>
      <c r="P79" s="156" t="str">
        <f t="shared" si="7"/>
        <v/>
      </c>
      <c r="Q79" s="154" t="str">
        <f t="shared" si="8"/>
        <v/>
      </c>
      <c r="R79" s="138"/>
      <c r="S79" s="138"/>
      <c r="T79" s="138"/>
      <c r="U79" s="138"/>
      <c r="V79" s="138"/>
      <c r="W79" s="138"/>
    </row>
    <row r="80" spans="1:23" ht="15" hidden="1">
      <c r="A80" s="148" t="str">
        <f>IF(B80="","",SUBTOTAL(3,$B$12:B80))</f>
        <v/>
      </c>
      <c r="B80" s="157"/>
      <c r="C80" s="150" t="str">
        <f>IF(B80="","",IF(ISNA(VLOOKUP($B80,'DANH SÁCH LỚP'!$B$2:$D$966,2,FALSE))=TRUE,"",VLOOKUP($B80,'DANH SÁCH LỚP'!$B$2:$D$966,2,FALSE)))</f>
        <v/>
      </c>
      <c r="D80" s="151" t="str">
        <f>IF(C80="","",IF(ISNA(VLOOKUP($B80,'DANH SÁCH LỚP'!$B$2:$D$966,3,FALSE))=TRUE,"",VLOOKUP($B80,'DANH SÁCH LỚP'!$B$2:$D$966,3,FALSE)))</f>
        <v/>
      </c>
      <c r="E80" s="152"/>
      <c r="F80" s="152"/>
      <c r="G80" s="152"/>
      <c r="H80" s="152"/>
      <c r="I80" s="152"/>
      <c r="J80" s="152"/>
      <c r="K80" s="158" t="str">
        <f t="shared" si="9"/>
        <v/>
      </c>
      <c r="L80" s="153"/>
      <c r="M80" s="154" t="str">
        <f t="shared" si="10"/>
        <v/>
      </c>
      <c r="N80" s="152"/>
      <c r="O80" s="155" t="str">
        <f t="shared" si="11"/>
        <v/>
      </c>
      <c r="P80" s="156" t="str">
        <f t="shared" si="7"/>
        <v/>
      </c>
      <c r="Q80" s="154" t="str">
        <f t="shared" si="8"/>
        <v/>
      </c>
      <c r="R80" s="138"/>
      <c r="S80" s="138"/>
      <c r="T80" s="138"/>
      <c r="U80" s="138"/>
      <c r="V80" s="138"/>
      <c r="W80" s="138"/>
    </row>
    <row r="81" spans="1:23" ht="15" hidden="1">
      <c r="A81" s="148" t="str">
        <f>IF(B81="","",SUBTOTAL(3,$B$12:B81))</f>
        <v/>
      </c>
      <c r="B81" s="157"/>
      <c r="C81" s="150" t="str">
        <f>IF(B81="","",IF(ISNA(VLOOKUP($B81,'DANH SÁCH LỚP'!$B$2:$D$966,2,FALSE))=TRUE,"",VLOOKUP($B81,'DANH SÁCH LỚP'!$B$2:$D$966,2,FALSE)))</f>
        <v/>
      </c>
      <c r="D81" s="151" t="str">
        <f>IF(C81="","",IF(ISNA(VLOOKUP($B81,'DANH SÁCH LỚP'!$B$2:$D$966,3,FALSE))=TRUE,"",VLOOKUP($B81,'DANH SÁCH LỚP'!$B$2:$D$966,3,FALSE)))</f>
        <v/>
      </c>
      <c r="E81" s="152"/>
      <c r="F81" s="152"/>
      <c r="G81" s="152"/>
      <c r="H81" s="152"/>
      <c r="I81" s="152"/>
      <c r="J81" s="152"/>
      <c r="K81" s="158" t="str">
        <f t="shared" si="9"/>
        <v/>
      </c>
      <c r="L81" s="153"/>
      <c r="M81" s="154" t="str">
        <f t="shared" si="10"/>
        <v/>
      </c>
      <c r="N81" s="152"/>
      <c r="O81" s="155" t="str">
        <f t="shared" si="11"/>
        <v/>
      </c>
      <c r="P81" s="156" t="str">
        <f t="shared" si="7"/>
        <v/>
      </c>
      <c r="Q81" s="154" t="str">
        <f t="shared" si="8"/>
        <v/>
      </c>
      <c r="R81" s="138"/>
      <c r="S81" s="138"/>
      <c r="T81" s="138"/>
      <c r="U81" s="138"/>
      <c r="V81" s="138"/>
      <c r="W81" s="138"/>
    </row>
    <row r="82" spans="1:23" ht="15" hidden="1">
      <c r="A82" s="148" t="str">
        <f>IF(B82="","",SUBTOTAL(3,$B$12:B82))</f>
        <v/>
      </c>
      <c r="B82" s="157"/>
      <c r="C82" s="150" t="str">
        <f>IF(B82="","",IF(ISNA(VLOOKUP($B82,'DANH SÁCH LỚP'!$B$2:$D$966,2,FALSE))=TRUE,"",VLOOKUP($B82,'DANH SÁCH LỚP'!$B$2:$D$966,2,FALSE)))</f>
        <v/>
      </c>
      <c r="D82" s="151" t="str">
        <f>IF(C82="","",IF(ISNA(VLOOKUP($B82,'DANH SÁCH LỚP'!$B$2:$D$966,3,FALSE))=TRUE,"",VLOOKUP($B82,'DANH SÁCH LỚP'!$B$2:$D$966,3,FALSE)))</f>
        <v/>
      </c>
      <c r="E82" s="152"/>
      <c r="F82" s="152"/>
      <c r="G82" s="152"/>
      <c r="H82" s="152"/>
      <c r="I82" s="152"/>
      <c r="J82" s="152"/>
      <c r="K82" s="158" t="str">
        <f t="shared" si="9"/>
        <v/>
      </c>
      <c r="L82" s="153"/>
      <c r="M82" s="154" t="str">
        <f t="shared" si="10"/>
        <v/>
      </c>
      <c r="N82" s="152"/>
      <c r="O82" s="155" t="str">
        <f t="shared" si="11"/>
        <v/>
      </c>
      <c r="P82" s="156" t="str">
        <f t="shared" si="7"/>
        <v/>
      </c>
      <c r="Q82" s="154" t="str">
        <f t="shared" si="8"/>
        <v/>
      </c>
      <c r="R82" s="138"/>
      <c r="S82" s="138"/>
      <c r="T82" s="138"/>
      <c r="U82" s="138"/>
      <c r="V82" s="138"/>
      <c r="W82" s="138"/>
    </row>
    <row r="83" spans="1:23" ht="15" hidden="1">
      <c r="A83" s="148" t="str">
        <f>IF(B83="","",SUBTOTAL(3,$B$12:B83))</f>
        <v/>
      </c>
      <c r="B83" s="157"/>
      <c r="C83" s="150" t="str">
        <f>IF(B83="","",IF(ISNA(VLOOKUP($B83,'DANH SÁCH LỚP'!$B$2:$D$966,2,FALSE))=TRUE,"",VLOOKUP($B83,'DANH SÁCH LỚP'!$B$2:$D$966,2,FALSE)))</f>
        <v/>
      </c>
      <c r="D83" s="151" t="str">
        <f>IF(C83="","",IF(ISNA(VLOOKUP($B83,'DANH SÁCH LỚP'!$B$2:$D$966,3,FALSE))=TRUE,"",VLOOKUP($B83,'DANH SÁCH LỚP'!$B$2:$D$966,3,FALSE)))</f>
        <v/>
      </c>
      <c r="E83" s="152"/>
      <c r="F83" s="152"/>
      <c r="G83" s="152"/>
      <c r="H83" s="152"/>
      <c r="I83" s="152"/>
      <c r="J83" s="152"/>
      <c r="K83" s="158" t="str">
        <f t="shared" si="9"/>
        <v/>
      </c>
      <c r="L83" s="153"/>
      <c r="M83" s="154" t="str">
        <f t="shared" si="10"/>
        <v/>
      </c>
      <c r="N83" s="152"/>
      <c r="O83" s="155" t="str">
        <f t="shared" si="11"/>
        <v/>
      </c>
      <c r="P83" s="156" t="str">
        <f t="shared" si="7"/>
        <v/>
      </c>
      <c r="Q83" s="154" t="str">
        <f t="shared" si="8"/>
        <v/>
      </c>
      <c r="R83" s="138"/>
      <c r="S83" s="138"/>
      <c r="T83" s="138"/>
      <c r="U83" s="138"/>
      <c r="V83" s="138"/>
      <c r="W83" s="138"/>
    </row>
    <row r="84" spans="1:23" ht="15" hidden="1">
      <c r="A84" s="148" t="str">
        <f>IF(B84="","",SUBTOTAL(3,$B$12:B84))</f>
        <v/>
      </c>
      <c r="B84" s="157"/>
      <c r="C84" s="150" t="str">
        <f>IF(B84="","",IF(ISNA(VLOOKUP($B84,'DANH SÁCH LỚP'!$B$2:$D$966,2,FALSE))=TRUE,"",VLOOKUP($B84,'DANH SÁCH LỚP'!$B$2:$D$966,2,FALSE)))</f>
        <v/>
      </c>
      <c r="D84" s="151" t="str">
        <f>IF(C84="","",IF(ISNA(VLOOKUP($B84,'DANH SÁCH LỚP'!$B$2:$D$966,3,FALSE))=TRUE,"",VLOOKUP($B84,'DANH SÁCH LỚP'!$B$2:$D$966,3,FALSE)))</f>
        <v/>
      </c>
      <c r="E84" s="152"/>
      <c r="F84" s="152"/>
      <c r="G84" s="152"/>
      <c r="H84" s="152"/>
      <c r="I84" s="152"/>
      <c r="J84" s="152"/>
      <c r="K84" s="158" t="str">
        <f t="shared" si="9"/>
        <v/>
      </c>
      <c r="L84" s="153"/>
      <c r="M84" s="154" t="str">
        <f t="shared" si="10"/>
        <v/>
      </c>
      <c r="N84" s="152"/>
      <c r="O84" s="155" t="str">
        <f t="shared" si="11"/>
        <v/>
      </c>
      <c r="P84" s="156" t="str">
        <f t="shared" si="7"/>
        <v/>
      </c>
      <c r="Q84" s="154" t="str">
        <f t="shared" si="8"/>
        <v/>
      </c>
      <c r="R84" s="138"/>
      <c r="S84" s="138"/>
      <c r="T84" s="138"/>
      <c r="U84" s="138"/>
      <c r="V84" s="138"/>
      <c r="W84" s="138"/>
    </row>
    <row r="85" spans="1:23" ht="15" hidden="1">
      <c r="A85" s="148" t="str">
        <f>IF(B85="","",SUBTOTAL(3,$B$12:B85))</f>
        <v/>
      </c>
      <c r="B85" s="157"/>
      <c r="C85" s="150" t="str">
        <f>IF(B85="","",IF(ISNA(VLOOKUP($B85,'DANH SÁCH LỚP'!$B$2:$D$966,2,FALSE))=TRUE,"",VLOOKUP($B85,'DANH SÁCH LỚP'!$B$2:$D$966,2,FALSE)))</f>
        <v/>
      </c>
      <c r="D85" s="151" t="str">
        <f>IF(C85="","",IF(ISNA(VLOOKUP($B85,'DANH SÁCH LỚP'!$B$2:$D$966,3,FALSE))=TRUE,"",VLOOKUP($B85,'DANH SÁCH LỚP'!$B$2:$D$966,3,FALSE)))</f>
        <v/>
      </c>
      <c r="E85" s="152"/>
      <c r="F85" s="152"/>
      <c r="G85" s="152"/>
      <c r="H85" s="152"/>
      <c r="I85" s="152"/>
      <c r="J85" s="152"/>
      <c r="K85" s="158" t="str">
        <f t="shared" si="9"/>
        <v/>
      </c>
      <c r="L85" s="153"/>
      <c r="M85" s="154" t="str">
        <f t="shared" si="10"/>
        <v/>
      </c>
      <c r="N85" s="152"/>
      <c r="O85" s="155" t="str">
        <f t="shared" si="11"/>
        <v/>
      </c>
      <c r="P85" s="156" t="str">
        <f t="shared" si="7"/>
        <v/>
      </c>
      <c r="Q85" s="154" t="str">
        <f t="shared" si="8"/>
        <v/>
      </c>
      <c r="R85" s="138"/>
      <c r="S85" s="138"/>
      <c r="T85" s="138"/>
      <c r="U85" s="138"/>
      <c r="V85" s="138"/>
      <c r="W85" s="138"/>
    </row>
    <row r="86" spans="1:23" ht="15" hidden="1">
      <c r="A86" s="148" t="str">
        <f>IF(B86="","",SUBTOTAL(3,$B$12:B86))</f>
        <v/>
      </c>
      <c r="B86" s="157"/>
      <c r="C86" s="150" t="str">
        <f>IF(B86="","",IF(ISNA(VLOOKUP($B86,'DANH SÁCH LỚP'!$B$2:$D$966,2,FALSE))=TRUE,"",VLOOKUP($B86,'DANH SÁCH LỚP'!$B$2:$D$966,2,FALSE)))</f>
        <v/>
      </c>
      <c r="D86" s="151" t="str">
        <f>IF(C86="","",IF(ISNA(VLOOKUP($B86,'DANH SÁCH LỚP'!$B$2:$D$966,3,FALSE))=TRUE,"",VLOOKUP($B86,'DANH SÁCH LỚP'!$B$2:$D$966,3,FALSE)))</f>
        <v/>
      </c>
      <c r="E86" s="152"/>
      <c r="F86" s="152"/>
      <c r="G86" s="152"/>
      <c r="H86" s="152"/>
      <c r="I86" s="152"/>
      <c r="J86" s="152"/>
      <c r="K86" s="158" t="str">
        <f t="shared" si="9"/>
        <v/>
      </c>
      <c r="L86" s="153"/>
      <c r="M86" s="154" t="str">
        <f t="shared" si="10"/>
        <v/>
      </c>
      <c r="N86" s="152"/>
      <c r="O86" s="155" t="str">
        <f t="shared" si="11"/>
        <v/>
      </c>
      <c r="P86" s="156" t="str">
        <f t="shared" si="7"/>
        <v/>
      </c>
      <c r="Q86" s="154" t="str">
        <f t="shared" si="8"/>
        <v/>
      </c>
      <c r="R86" s="138"/>
      <c r="S86" s="138"/>
      <c r="T86" s="138"/>
      <c r="U86" s="138"/>
      <c r="V86" s="138"/>
      <c r="W86" s="138"/>
    </row>
    <row r="87" spans="1:23" ht="15" hidden="1">
      <c r="A87" s="148" t="str">
        <f>IF(B87="","",SUBTOTAL(3,$B$12:B87))</f>
        <v/>
      </c>
      <c r="B87" s="157"/>
      <c r="C87" s="150" t="str">
        <f>IF(B87="","",IF(ISNA(VLOOKUP($B87,'DANH SÁCH LỚP'!$B$2:$D$966,2,FALSE))=TRUE,"",VLOOKUP($B87,'DANH SÁCH LỚP'!$B$2:$D$966,2,FALSE)))</f>
        <v/>
      </c>
      <c r="D87" s="151" t="str">
        <f>IF(C87="","",IF(ISNA(VLOOKUP($B87,'DANH SÁCH LỚP'!$B$2:$D$966,3,FALSE))=TRUE,"",VLOOKUP($B87,'DANH SÁCH LỚP'!$B$2:$D$966,3,FALSE)))</f>
        <v/>
      </c>
      <c r="E87" s="152"/>
      <c r="F87" s="152"/>
      <c r="G87" s="152"/>
      <c r="H87" s="152"/>
      <c r="I87" s="152"/>
      <c r="J87" s="152"/>
      <c r="K87" s="158" t="str">
        <f t="shared" si="9"/>
        <v/>
      </c>
      <c r="L87" s="153"/>
      <c r="M87" s="154" t="str">
        <f t="shared" si="10"/>
        <v/>
      </c>
      <c r="N87" s="152"/>
      <c r="O87" s="155" t="str">
        <f t="shared" si="11"/>
        <v/>
      </c>
      <c r="P87" s="156" t="str">
        <f t="shared" si="7"/>
        <v/>
      </c>
      <c r="Q87" s="154" t="str">
        <f t="shared" si="8"/>
        <v/>
      </c>
      <c r="R87" s="138"/>
      <c r="S87" s="138"/>
      <c r="T87" s="138"/>
      <c r="U87" s="138"/>
      <c r="V87" s="138"/>
      <c r="W87" s="138"/>
    </row>
    <row r="88" spans="1:23" ht="15" hidden="1">
      <c r="A88" s="148" t="str">
        <f>IF(B88="","",SUBTOTAL(3,$B$12:B88))</f>
        <v/>
      </c>
      <c r="B88" s="157"/>
      <c r="C88" s="150" t="str">
        <f>IF(B88="","",IF(ISNA(VLOOKUP($B88,'DANH SÁCH LỚP'!$B$2:$D$966,2,FALSE))=TRUE,"",VLOOKUP($B88,'DANH SÁCH LỚP'!$B$2:$D$966,2,FALSE)))</f>
        <v/>
      </c>
      <c r="D88" s="151" t="str">
        <f>IF(C88="","",IF(ISNA(VLOOKUP($B88,'DANH SÁCH LỚP'!$B$2:$D$966,3,FALSE))=TRUE,"",VLOOKUP($B88,'DANH SÁCH LỚP'!$B$2:$D$966,3,FALSE)))</f>
        <v/>
      </c>
      <c r="E88" s="152"/>
      <c r="F88" s="152"/>
      <c r="G88" s="152"/>
      <c r="H88" s="152"/>
      <c r="I88" s="152"/>
      <c r="J88" s="152"/>
      <c r="K88" s="158" t="str">
        <f t="shared" si="9"/>
        <v/>
      </c>
      <c r="L88" s="153"/>
      <c r="M88" s="154" t="str">
        <f t="shared" si="10"/>
        <v/>
      </c>
      <c r="N88" s="152"/>
      <c r="O88" s="155" t="str">
        <f t="shared" si="11"/>
        <v/>
      </c>
      <c r="P88" s="156" t="str">
        <f t="shared" si="7"/>
        <v/>
      </c>
      <c r="Q88" s="154" t="str">
        <f t="shared" si="8"/>
        <v/>
      </c>
      <c r="R88" s="138"/>
      <c r="S88" s="138"/>
      <c r="T88" s="138"/>
      <c r="U88" s="138"/>
      <c r="V88" s="138"/>
      <c r="W88" s="138"/>
    </row>
    <row r="89" spans="1:23" ht="15" hidden="1">
      <c r="A89" s="148" t="str">
        <f>IF(B89="","",SUBTOTAL(3,$B$12:B89))</f>
        <v/>
      </c>
      <c r="B89" s="159"/>
      <c r="C89" s="150" t="str">
        <f>IF(B89="","",IF(ISNA(VLOOKUP($B89,'DANH SÁCH LỚP'!$B$2:$D$966,2,FALSE))=TRUE,"",VLOOKUP($B89,'DANH SÁCH LỚP'!$B$2:$D$966,2,FALSE)))</f>
        <v/>
      </c>
      <c r="D89" s="151" t="str">
        <f>IF(C89="","",IF(ISNA(VLOOKUP($B89,'DANH SÁCH LỚP'!$B$2:$D$966,3,FALSE))=TRUE,"",VLOOKUP($B89,'DANH SÁCH LỚP'!$B$2:$D$966,3,FALSE)))</f>
        <v/>
      </c>
      <c r="E89" s="152"/>
      <c r="F89" s="152"/>
      <c r="G89" s="152"/>
      <c r="H89" s="152"/>
      <c r="I89" s="152"/>
      <c r="J89" s="152"/>
      <c r="K89" s="158" t="str">
        <f t="shared" si="9"/>
        <v/>
      </c>
      <c r="L89" s="153"/>
      <c r="M89" s="154" t="str">
        <f t="shared" si="10"/>
        <v/>
      </c>
      <c r="N89" s="152"/>
      <c r="O89" s="155" t="str">
        <f t="shared" si="11"/>
        <v/>
      </c>
      <c r="P89" s="156" t="str">
        <f t="shared" si="7"/>
        <v/>
      </c>
      <c r="Q89" s="154" t="str">
        <f t="shared" si="8"/>
        <v/>
      </c>
      <c r="R89" s="138"/>
      <c r="S89" s="138"/>
      <c r="T89" s="138"/>
      <c r="U89" s="138"/>
      <c r="V89" s="138"/>
      <c r="W89" s="138"/>
    </row>
    <row r="90" spans="1:23" ht="15" hidden="1">
      <c r="A90" s="148" t="str">
        <f>IF(B90="","",SUBTOTAL(3,$B$12:B90))</f>
        <v/>
      </c>
      <c r="B90" s="159"/>
      <c r="C90" s="150" t="str">
        <f>IF(B90="","",IF(ISNA(VLOOKUP($B90,'DANH SÁCH LỚP'!$B$2:$D$966,2,FALSE))=TRUE,"",VLOOKUP($B90,'DANH SÁCH LỚP'!$B$2:$D$966,2,FALSE)))</f>
        <v/>
      </c>
      <c r="D90" s="151" t="str">
        <f>IF(C90="","",IF(ISNA(VLOOKUP($B90,'DANH SÁCH LỚP'!$B$2:$D$966,3,FALSE))=TRUE,"",VLOOKUP($B90,'DANH SÁCH LỚP'!$B$2:$D$966,3,FALSE)))</f>
        <v/>
      </c>
      <c r="E90" s="152"/>
      <c r="F90" s="152"/>
      <c r="G90" s="152"/>
      <c r="H90" s="152"/>
      <c r="I90" s="152"/>
      <c r="J90" s="152"/>
      <c r="K90" s="158" t="str">
        <f t="shared" si="9"/>
        <v/>
      </c>
      <c r="L90" s="153"/>
      <c r="M90" s="154" t="str">
        <f t="shared" si="10"/>
        <v/>
      </c>
      <c r="N90" s="152"/>
      <c r="O90" s="155" t="str">
        <f t="shared" si="11"/>
        <v/>
      </c>
      <c r="P90" s="156" t="str">
        <f t="shared" si="7"/>
        <v/>
      </c>
      <c r="Q90" s="154" t="str">
        <f t="shared" si="8"/>
        <v/>
      </c>
      <c r="R90" s="138"/>
      <c r="S90" s="138"/>
      <c r="T90" s="138"/>
      <c r="U90" s="138"/>
      <c r="V90" s="138"/>
      <c r="W90" s="138"/>
    </row>
    <row r="91" spans="1:23" ht="16.5" hidden="1" customHeight="1">
      <c r="A91" s="148" t="str">
        <f>IF(B91="","",SUBTOTAL(3,$B$12:B91))</f>
        <v/>
      </c>
      <c r="B91" s="159"/>
      <c r="C91" s="150" t="str">
        <f>IF(B91="","",IF(ISNA(VLOOKUP($B91,'DANH SÁCH LỚP'!$B$2:$D$966,2,FALSE))=TRUE,"",VLOOKUP($B91,'DANH SÁCH LỚP'!$B$2:$D$966,2,FALSE)))</f>
        <v/>
      </c>
      <c r="D91" s="151" t="str">
        <f>IF(C91="","",IF(ISNA(VLOOKUP($B91,'DANH SÁCH LỚP'!$B$2:$D$966,3,FALSE))=TRUE,"",VLOOKUP($B91,'DANH SÁCH LỚP'!$B$2:$D$966,3,FALSE)))</f>
        <v/>
      </c>
      <c r="E91" s="152"/>
      <c r="F91" s="152"/>
      <c r="G91" s="152"/>
      <c r="H91" s="152"/>
      <c r="I91" s="152"/>
      <c r="J91" s="152"/>
      <c r="K91" s="158" t="str">
        <f t="shared" si="9"/>
        <v/>
      </c>
      <c r="L91" s="153"/>
      <c r="M91" s="154" t="str">
        <f t="shared" si="10"/>
        <v/>
      </c>
      <c r="N91" s="152"/>
      <c r="O91" s="155" t="str">
        <f t="shared" si="11"/>
        <v/>
      </c>
      <c r="P91" s="156" t="str">
        <f t="shared" si="7"/>
        <v/>
      </c>
      <c r="Q91" s="154" t="str">
        <f t="shared" si="8"/>
        <v/>
      </c>
      <c r="R91" s="138"/>
      <c r="S91" s="138"/>
      <c r="T91" s="138"/>
      <c r="U91" s="138"/>
      <c r="V91" s="138"/>
      <c r="W91" s="138"/>
    </row>
    <row r="92" spans="1:23" ht="15" hidden="1">
      <c r="A92" s="148" t="str">
        <f>IF(B92="","",SUBTOTAL(3,$B$12:B92))</f>
        <v/>
      </c>
      <c r="B92" s="159"/>
      <c r="C92" s="150" t="str">
        <f>IF(B92="","",IF(ISNA(VLOOKUP($B92,'DANH SÁCH LỚP'!$B$2:$D$966,2,FALSE))=TRUE,"",VLOOKUP($B92,'DANH SÁCH LỚP'!$B$2:$D$966,2,FALSE)))</f>
        <v/>
      </c>
      <c r="D92" s="151" t="str">
        <f>IF(C92="","",IF(ISNA(VLOOKUP($B92,'DANH SÁCH LỚP'!$B$2:$D$966,3,FALSE))=TRUE,"",VLOOKUP($B92,'DANH SÁCH LỚP'!$B$2:$D$966,3,FALSE)))</f>
        <v/>
      </c>
      <c r="E92" s="152"/>
      <c r="F92" s="152"/>
      <c r="G92" s="152"/>
      <c r="H92" s="152"/>
      <c r="I92" s="152"/>
      <c r="J92" s="152"/>
      <c r="K92" s="158" t="str">
        <f t="shared" si="9"/>
        <v/>
      </c>
      <c r="L92" s="153"/>
      <c r="M92" s="154" t="str">
        <f t="shared" si="10"/>
        <v/>
      </c>
      <c r="N92" s="152"/>
      <c r="O92" s="155" t="str">
        <f t="shared" si="11"/>
        <v/>
      </c>
      <c r="P92" s="156" t="str">
        <f t="shared" si="7"/>
        <v/>
      </c>
      <c r="Q92" s="154" t="str">
        <f t="shared" si="8"/>
        <v/>
      </c>
      <c r="R92" s="138"/>
      <c r="S92" s="138"/>
      <c r="T92" s="138"/>
      <c r="U92" s="138"/>
      <c r="V92" s="138"/>
      <c r="W92" s="138"/>
    </row>
    <row r="93" spans="1:23" ht="15" hidden="1">
      <c r="A93" s="148" t="str">
        <f>IF(B93="","",SUBTOTAL(3,$B$12:B93))</f>
        <v/>
      </c>
      <c r="B93" s="159"/>
      <c r="C93" s="150" t="str">
        <f>IF(B93="","",IF(ISNA(VLOOKUP($B93,'DANH SÁCH LỚP'!$B$2:$D$966,2,FALSE))=TRUE,"",VLOOKUP($B93,'DANH SÁCH LỚP'!$B$2:$D$966,2,FALSE)))</f>
        <v/>
      </c>
      <c r="D93" s="151" t="str">
        <f>IF(C93="","",IF(ISNA(VLOOKUP($B93,'DANH SÁCH LỚP'!$B$2:$D$966,3,FALSE))=TRUE,"",VLOOKUP($B93,'DANH SÁCH LỚP'!$B$2:$D$966,3,FALSE)))</f>
        <v/>
      </c>
      <c r="E93" s="152"/>
      <c r="F93" s="152"/>
      <c r="G93" s="152"/>
      <c r="H93" s="152"/>
      <c r="I93" s="152"/>
      <c r="J93" s="152"/>
      <c r="K93" s="158" t="str">
        <f t="shared" si="9"/>
        <v/>
      </c>
      <c r="L93" s="153"/>
      <c r="M93" s="154" t="str">
        <f t="shared" si="10"/>
        <v/>
      </c>
      <c r="N93" s="152"/>
      <c r="O93" s="155" t="str">
        <f t="shared" si="11"/>
        <v/>
      </c>
      <c r="P93" s="156" t="str">
        <f t="shared" si="7"/>
        <v/>
      </c>
      <c r="Q93" s="154" t="str">
        <f t="shared" si="8"/>
        <v/>
      </c>
      <c r="R93" s="138"/>
      <c r="S93" s="138"/>
      <c r="T93" s="138"/>
      <c r="U93" s="138"/>
      <c r="V93" s="138"/>
      <c r="W93" s="138"/>
    </row>
    <row r="94" spans="1:23" ht="15" hidden="1">
      <c r="A94" s="148" t="str">
        <f>IF(B94="","",SUBTOTAL(3,$B$12:B94))</f>
        <v/>
      </c>
      <c r="B94" s="159"/>
      <c r="C94" s="150" t="str">
        <f>IF(B94="","",IF(ISNA(VLOOKUP($B94,'DANH SÁCH LỚP'!$B$2:$D$966,2,FALSE))=TRUE,"",VLOOKUP($B94,'DANH SÁCH LỚP'!$B$2:$D$966,2,FALSE)))</f>
        <v/>
      </c>
      <c r="D94" s="151" t="str">
        <f>IF(C94="","",IF(ISNA(VLOOKUP($B94,'DANH SÁCH LỚP'!$B$2:$D$966,3,FALSE))=TRUE,"",VLOOKUP($B94,'DANH SÁCH LỚP'!$B$2:$D$966,3,FALSE)))</f>
        <v/>
      </c>
      <c r="E94" s="152"/>
      <c r="F94" s="152"/>
      <c r="G94" s="152"/>
      <c r="H94" s="152"/>
      <c r="I94" s="152"/>
      <c r="J94" s="152"/>
      <c r="K94" s="158" t="str">
        <f t="shared" si="9"/>
        <v/>
      </c>
      <c r="L94" s="153"/>
      <c r="M94" s="154" t="str">
        <f t="shared" si="10"/>
        <v/>
      </c>
      <c r="N94" s="152"/>
      <c r="O94" s="155" t="str">
        <f t="shared" si="11"/>
        <v/>
      </c>
      <c r="P94" s="156" t="str">
        <f t="shared" si="7"/>
        <v/>
      </c>
      <c r="Q94" s="154" t="str">
        <f t="shared" si="8"/>
        <v/>
      </c>
      <c r="R94" s="138"/>
      <c r="S94" s="138"/>
      <c r="T94" s="138"/>
      <c r="U94" s="138"/>
      <c r="V94" s="138"/>
      <c r="W94" s="138"/>
    </row>
    <row r="95" spans="1:23" ht="15" hidden="1">
      <c r="A95" s="148" t="str">
        <f>IF(B95="","",SUBTOTAL(3,$B$12:B95))</f>
        <v/>
      </c>
      <c r="B95" s="159"/>
      <c r="C95" s="150" t="str">
        <f>IF(B95="","",IF(ISNA(VLOOKUP($B95,'DANH SÁCH LỚP'!$B$2:$D$966,2,FALSE))=TRUE,"",VLOOKUP($B95,'DANH SÁCH LỚP'!$B$2:$D$966,2,FALSE)))</f>
        <v/>
      </c>
      <c r="D95" s="151" t="str">
        <f>IF(C95="","",IF(ISNA(VLOOKUP($B95,'DANH SÁCH LỚP'!$B$2:$D$966,3,FALSE))=TRUE,"",VLOOKUP($B95,'DANH SÁCH LỚP'!$B$2:$D$966,3,FALSE)))</f>
        <v/>
      </c>
      <c r="E95" s="152"/>
      <c r="F95" s="152"/>
      <c r="G95" s="152"/>
      <c r="H95" s="152"/>
      <c r="I95" s="152"/>
      <c r="J95" s="152"/>
      <c r="K95" s="158" t="str">
        <f t="shared" si="9"/>
        <v/>
      </c>
      <c r="L95" s="153"/>
      <c r="M95" s="154" t="str">
        <f t="shared" si="10"/>
        <v/>
      </c>
      <c r="N95" s="152"/>
      <c r="O95" s="155" t="str">
        <f t="shared" si="11"/>
        <v/>
      </c>
      <c r="P95" s="156" t="str">
        <f t="shared" si="7"/>
        <v/>
      </c>
      <c r="Q95" s="154" t="str">
        <f t="shared" si="8"/>
        <v/>
      </c>
      <c r="R95" s="138"/>
      <c r="S95" s="138"/>
      <c r="T95" s="138"/>
      <c r="U95" s="138"/>
      <c r="V95" s="138"/>
      <c r="W95" s="138"/>
    </row>
    <row r="96" spans="1:23" ht="15" hidden="1">
      <c r="A96" s="148" t="str">
        <f>IF(B96="","",SUBTOTAL(3,$B$12:B96))</f>
        <v/>
      </c>
      <c r="B96" s="159"/>
      <c r="C96" s="150" t="str">
        <f>IF(B96="","",IF(ISNA(VLOOKUP($B96,'DANH SÁCH LỚP'!$B$2:$D$966,2,FALSE))=TRUE,"",VLOOKUP($B96,'DANH SÁCH LỚP'!$B$2:$D$966,2,FALSE)))</f>
        <v/>
      </c>
      <c r="D96" s="151" t="str">
        <f>IF(C96="","",IF(ISNA(VLOOKUP($B96,'DANH SÁCH LỚP'!$B$2:$D$966,3,FALSE))=TRUE,"",VLOOKUP($B96,'DANH SÁCH LỚP'!$B$2:$D$966,3,FALSE)))</f>
        <v/>
      </c>
      <c r="E96" s="152"/>
      <c r="F96" s="152"/>
      <c r="G96" s="152"/>
      <c r="H96" s="152"/>
      <c r="I96" s="152"/>
      <c r="J96" s="152"/>
      <c r="K96" s="158" t="str">
        <f t="shared" si="9"/>
        <v/>
      </c>
      <c r="L96" s="153"/>
      <c r="M96" s="154" t="str">
        <f t="shared" si="10"/>
        <v/>
      </c>
      <c r="N96" s="152"/>
      <c r="O96" s="155" t="str">
        <f t="shared" si="11"/>
        <v/>
      </c>
      <c r="P96" s="156" t="str">
        <f t="shared" si="7"/>
        <v/>
      </c>
      <c r="Q96" s="154" t="str">
        <f t="shared" si="8"/>
        <v/>
      </c>
      <c r="R96" s="138"/>
      <c r="S96" s="138"/>
      <c r="T96" s="138"/>
      <c r="U96" s="138"/>
      <c r="V96" s="138"/>
      <c r="W96" s="138"/>
    </row>
    <row r="97" spans="1:23" ht="15" hidden="1">
      <c r="A97" s="148" t="str">
        <f>IF(B97="","",SUBTOTAL(3,$B$12:B97))</f>
        <v/>
      </c>
      <c r="B97" s="159"/>
      <c r="C97" s="150" t="str">
        <f>IF(B97="","",IF(ISNA(VLOOKUP($B97,'DANH SÁCH LỚP'!$B$2:$D$966,2,FALSE))=TRUE,"",VLOOKUP($B97,'DANH SÁCH LỚP'!$B$2:$D$966,2,FALSE)))</f>
        <v/>
      </c>
      <c r="D97" s="151" t="str">
        <f>IF(C97="","",IF(ISNA(VLOOKUP($B97,'DANH SÁCH LỚP'!$B$2:$D$966,3,FALSE))=TRUE,"",VLOOKUP($B97,'DANH SÁCH LỚP'!$B$2:$D$966,3,FALSE)))</f>
        <v/>
      </c>
      <c r="E97" s="152"/>
      <c r="F97" s="152"/>
      <c r="G97" s="152"/>
      <c r="H97" s="152"/>
      <c r="I97" s="152"/>
      <c r="J97" s="152"/>
      <c r="K97" s="158" t="str">
        <f t="shared" si="9"/>
        <v/>
      </c>
      <c r="L97" s="153"/>
      <c r="M97" s="154" t="str">
        <f t="shared" si="10"/>
        <v/>
      </c>
      <c r="N97" s="152"/>
      <c r="O97" s="155" t="str">
        <f t="shared" si="11"/>
        <v/>
      </c>
      <c r="P97" s="156" t="str">
        <f t="shared" si="7"/>
        <v/>
      </c>
      <c r="Q97" s="154" t="str">
        <f t="shared" si="8"/>
        <v/>
      </c>
      <c r="R97" s="138"/>
      <c r="S97" s="138"/>
      <c r="T97" s="138"/>
      <c r="U97" s="138"/>
      <c r="V97" s="138"/>
      <c r="W97" s="138"/>
    </row>
    <row r="98" spans="1:23" ht="15" hidden="1">
      <c r="A98" s="148" t="str">
        <f>IF(B98="","",SUBTOTAL(3,$B$12:B98))</f>
        <v/>
      </c>
      <c r="B98" s="159"/>
      <c r="C98" s="150" t="str">
        <f>IF(B98="","",IF(ISNA(VLOOKUP($B98,'DANH SÁCH LỚP'!$B$2:$D$966,2,FALSE))=TRUE,"",VLOOKUP($B98,'DANH SÁCH LỚP'!$B$2:$D$966,2,FALSE)))</f>
        <v/>
      </c>
      <c r="D98" s="151" t="str">
        <f>IF(C98="","",IF(ISNA(VLOOKUP($B98,'DANH SÁCH LỚP'!$B$2:$D$966,3,FALSE))=TRUE,"",VLOOKUP($B98,'DANH SÁCH LỚP'!$B$2:$D$966,3,FALSE)))</f>
        <v/>
      </c>
      <c r="E98" s="152"/>
      <c r="F98" s="152"/>
      <c r="G98" s="152"/>
      <c r="H98" s="152"/>
      <c r="I98" s="152"/>
      <c r="J98" s="152"/>
      <c r="K98" s="158" t="str">
        <f t="shared" si="9"/>
        <v/>
      </c>
      <c r="L98" s="153"/>
      <c r="M98" s="154" t="str">
        <f t="shared" si="10"/>
        <v/>
      </c>
      <c r="N98" s="152"/>
      <c r="O98" s="155" t="str">
        <f t="shared" si="11"/>
        <v/>
      </c>
      <c r="P98" s="156" t="str">
        <f t="shared" si="7"/>
        <v/>
      </c>
      <c r="Q98" s="154" t="str">
        <f t="shared" si="8"/>
        <v/>
      </c>
      <c r="R98" s="138"/>
      <c r="S98" s="138"/>
      <c r="T98" s="138"/>
      <c r="U98" s="138"/>
      <c r="V98" s="138"/>
      <c r="W98" s="138"/>
    </row>
    <row r="99" spans="1:23" ht="15" hidden="1">
      <c r="A99" s="148" t="str">
        <f>IF(B99="","",SUBTOTAL(3,$B$12:B99))</f>
        <v/>
      </c>
      <c r="B99" s="160"/>
      <c r="C99" s="150" t="str">
        <f>IF(B99="","",IF(ISNA(VLOOKUP($B99,'DANH SÁCH LỚP'!$B$2:$D$966,2,FALSE))=TRUE,"",VLOOKUP($B99,'DANH SÁCH LỚP'!$B$2:$D$966,2,FALSE)))</f>
        <v/>
      </c>
      <c r="D99" s="151" t="str">
        <f>IF(C99="","",IF(ISNA(VLOOKUP($B99,'DANH SÁCH LỚP'!$B$2:$D$966,3,FALSE))=TRUE,"",VLOOKUP($B99,'DANH SÁCH LỚP'!$B$2:$D$966,3,FALSE)))</f>
        <v/>
      </c>
      <c r="E99" s="152"/>
      <c r="F99" s="152"/>
      <c r="G99" s="152"/>
      <c r="H99" s="152"/>
      <c r="I99" s="152"/>
      <c r="J99" s="152"/>
      <c r="K99" s="158" t="str">
        <f t="shared" si="9"/>
        <v/>
      </c>
      <c r="L99" s="153"/>
      <c r="M99" s="154" t="str">
        <f t="shared" si="10"/>
        <v/>
      </c>
      <c r="N99" s="152"/>
      <c r="O99" s="155" t="str">
        <f t="shared" si="11"/>
        <v/>
      </c>
      <c r="P99" s="156" t="str">
        <f t="shared" si="7"/>
        <v/>
      </c>
      <c r="Q99" s="154" t="str">
        <f t="shared" si="8"/>
        <v/>
      </c>
      <c r="R99" s="138"/>
      <c r="S99" s="138"/>
      <c r="T99" s="138"/>
      <c r="U99" s="138"/>
      <c r="V99" s="138"/>
      <c r="W99" s="138"/>
    </row>
    <row r="100" spans="1:23" ht="15" hidden="1">
      <c r="A100" s="148" t="str">
        <f>IF(B100="","",SUBTOTAL(3,$B$12:B100))</f>
        <v/>
      </c>
      <c r="B100" s="159"/>
      <c r="C100" s="150" t="str">
        <f>IF(B100="","",IF(ISNA(VLOOKUP($B100,'DANH SÁCH LỚP'!$B$2:$D$966,2,FALSE))=TRUE,"",VLOOKUP($B100,'DANH SÁCH LỚP'!$B$2:$D$966,2,FALSE)))</f>
        <v/>
      </c>
      <c r="D100" s="151" t="str">
        <f>IF(C100="","",IF(ISNA(VLOOKUP($B100,'DANH SÁCH LỚP'!$B$2:$D$966,3,FALSE))=TRUE,"",VLOOKUP($B100,'DANH SÁCH LỚP'!$B$2:$D$966,3,FALSE)))</f>
        <v/>
      </c>
      <c r="E100" s="152"/>
      <c r="F100" s="152"/>
      <c r="G100" s="152"/>
      <c r="H100" s="152"/>
      <c r="I100" s="152"/>
      <c r="J100" s="152"/>
      <c r="K100" s="158" t="str">
        <f t="shared" si="9"/>
        <v/>
      </c>
      <c r="L100" s="153"/>
      <c r="M100" s="154" t="str">
        <f t="shared" si="10"/>
        <v/>
      </c>
      <c r="N100" s="152"/>
      <c r="O100" s="155" t="str">
        <f t="shared" si="11"/>
        <v/>
      </c>
      <c r="P100" s="156" t="str">
        <f t="shared" si="7"/>
        <v/>
      </c>
      <c r="Q100" s="154" t="str">
        <f t="shared" si="8"/>
        <v/>
      </c>
      <c r="R100" s="138"/>
      <c r="S100" s="138"/>
      <c r="T100" s="138"/>
      <c r="U100" s="138"/>
      <c r="V100" s="138"/>
      <c r="W100" s="138"/>
    </row>
    <row r="101" spans="1:23" ht="15" hidden="1">
      <c r="A101" s="148" t="str">
        <f>IF(B101="","",SUBTOTAL(3,$B$12:B101))</f>
        <v/>
      </c>
      <c r="B101" s="159"/>
      <c r="C101" s="150" t="str">
        <f>IF(B101="","",IF(ISNA(VLOOKUP($B101,'DANH SÁCH LỚP'!$B$2:$D$966,2,FALSE))=TRUE,"",VLOOKUP($B101,'DANH SÁCH LỚP'!$B$2:$D$966,2,FALSE)))</f>
        <v/>
      </c>
      <c r="D101" s="151" t="str">
        <f>IF(C101="","",IF(ISNA(VLOOKUP($B101,'DANH SÁCH LỚP'!$B$2:$D$966,3,FALSE))=TRUE,"",VLOOKUP($B101,'DANH SÁCH LỚP'!$B$2:$D$966,3,FALSE)))</f>
        <v/>
      </c>
      <c r="E101" s="152"/>
      <c r="F101" s="152"/>
      <c r="G101" s="152"/>
      <c r="H101" s="152"/>
      <c r="I101" s="152"/>
      <c r="J101" s="152"/>
      <c r="K101" s="158" t="str">
        <f t="shared" si="9"/>
        <v/>
      </c>
      <c r="L101" s="153"/>
      <c r="M101" s="154" t="str">
        <f t="shared" si="10"/>
        <v/>
      </c>
      <c r="N101" s="152"/>
      <c r="O101" s="155" t="str">
        <f t="shared" si="11"/>
        <v/>
      </c>
      <c r="P101" s="156" t="str">
        <f t="shared" si="7"/>
        <v/>
      </c>
      <c r="Q101" s="154" t="str">
        <f t="shared" si="8"/>
        <v/>
      </c>
      <c r="R101" s="138"/>
      <c r="S101" s="138"/>
      <c r="T101" s="138"/>
      <c r="U101" s="138"/>
      <c r="V101" s="138"/>
      <c r="W101" s="138"/>
    </row>
    <row r="102" spans="1:23" s="31" customFormat="1">
      <c r="A102" s="214" t="s">
        <v>39</v>
      </c>
      <c r="B102" s="215"/>
      <c r="C102" s="215"/>
      <c r="D102" s="215"/>
      <c r="E102" s="215"/>
      <c r="F102" s="215"/>
      <c r="G102" s="215"/>
      <c r="H102" s="215"/>
      <c r="I102" s="215"/>
      <c r="J102" s="215"/>
      <c r="K102" s="215"/>
      <c r="L102" s="215"/>
      <c r="M102" s="215"/>
      <c r="N102" s="161"/>
      <c r="O102" s="162"/>
      <c r="P102" s="162"/>
      <c r="Q102" s="162"/>
      <c r="R102" s="161"/>
      <c r="S102" s="161"/>
      <c r="T102" s="161"/>
      <c r="U102" s="161"/>
      <c r="V102" s="161"/>
      <c r="W102" s="161"/>
    </row>
    <row r="103" spans="1:23" s="31" customFormat="1" ht="12.75" customHeight="1">
      <c r="A103" s="138"/>
      <c r="B103" s="217" t="str">
        <f>"Tổng danh sách có"</f>
        <v>Tổng danh sách có</v>
      </c>
      <c r="C103" s="217"/>
      <c r="D103" s="217"/>
      <c r="E103" s="218" t="str">
        <f>": "&amp;IF(MAX($A$12:$A$101)=1,0,MAX($A$12:$A$101))&amp;" SV"</f>
        <v>: 63 SV</v>
      </c>
      <c r="F103" s="218"/>
      <c r="G103" s="161"/>
      <c r="H103" s="161"/>
      <c r="I103" s="163"/>
      <c r="J103" s="163"/>
      <c r="K103" s="163"/>
      <c r="L103" s="163"/>
      <c r="M103" s="138"/>
      <c r="N103" s="161"/>
      <c r="O103" s="162"/>
      <c r="P103" s="162"/>
      <c r="Q103" s="162"/>
      <c r="R103" s="161"/>
      <c r="S103" s="161"/>
      <c r="T103" s="161"/>
      <c r="U103" s="161"/>
      <c r="V103" s="161"/>
      <c r="W103" s="161"/>
    </row>
    <row r="104" spans="1:23" s="31" customFormat="1">
      <c r="A104" s="164"/>
      <c r="B104" s="208" t="str">
        <f>"Tổng số SV có điểm Xuất sắc từ 9 đ đến 10 đ"</f>
        <v>Tổng số SV có điểm Xuất sắc từ 9 đ đến 10 đ</v>
      </c>
      <c r="C104" s="208"/>
      <c r="D104" s="208"/>
      <c r="E104" s="208" t="str">
        <f>": "&amp;COUNTIF($P$12:$P$101,"XS")&amp;" SV"</f>
        <v>: 2 SV</v>
      </c>
      <c r="F104" s="208"/>
      <c r="G104" s="208" t="str">
        <f>"("&amp;IF(B12="",0,ROUND(COUNTIF($P$12:$P$101,"XS")*100/MAX($A$12:$A$101),2))&amp;"%" &amp;")"</f>
        <v>(3.17%)</v>
      </c>
      <c r="H104" s="208"/>
      <c r="I104" s="219" t="str">
        <f>"Tổng số SV có điểm &gt;= 5 đ : "&amp;COUNTIF(O12:O101,"&gt;=5")&amp;" SV"&amp;" ("&amp;IF(B12="",0,ROUND(COUNTIF(O12:O101,"&gt;=5")*100/MAX($A$12:$A$101),2))&amp;"%" &amp;")"</f>
        <v>Tổng số SV có điểm &gt;= 5 đ : 36 SV (57.14%)</v>
      </c>
      <c r="J104" s="219"/>
      <c r="K104" s="219"/>
      <c r="L104" s="219"/>
      <c r="M104" s="219"/>
      <c r="N104" s="161"/>
      <c r="O104" s="162"/>
      <c r="P104" s="162"/>
      <c r="Q104" s="162"/>
      <c r="R104" s="161"/>
      <c r="S104" s="161"/>
      <c r="T104" s="161"/>
      <c r="U104" s="161"/>
      <c r="V104" s="161"/>
      <c r="W104" s="161"/>
    </row>
    <row r="105" spans="1:23" s="31" customFormat="1">
      <c r="A105" s="164"/>
      <c r="B105" s="208" t="str">
        <f>"Tổng số SV có điểm Giỏi từ 8 đ đến &lt;9 đ"</f>
        <v>Tổng số SV có điểm Giỏi từ 8 đ đến &lt;9 đ</v>
      </c>
      <c r="C105" s="208"/>
      <c r="D105" s="208"/>
      <c r="E105" s="208" t="str">
        <f>": "&amp;COUNTIF($P$12:$P$101,"Giỏi")&amp;" SV"</f>
        <v>: 3 SV</v>
      </c>
      <c r="F105" s="208"/>
      <c r="G105" s="208" t="str">
        <f>"("&amp;IF(B12="",0,ROUND(COUNTIF($P$12:$P$101,"Giỏi")*100/MAX($A$12:$A$101),2))&amp;"%" &amp;")"</f>
        <v>(4.76%)</v>
      </c>
      <c r="H105" s="208"/>
      <c r="I105" s="219"/>
      <c r="J105" s="219"/>
      <c r="K105" s="219"/>
      <c r="L105" s="219"/>
      <c r="M105" s="219"/>
      <c r="N105" s="161"/>
      <c r="O105" s="162"/>
      <c r="P105" s="162"/>
      <c r="Q105" s="162"/>
      <c r="R105" s="161"/>
      <c r="S105" s="161"/>
      <c r="T105" s="161"/>
      <c r="U105" s="161"/>
      <c r="V105" s="161"/>
      <c r="W105" s="161"/>
    </row>
    <row r="106" spans="1:23" s="31" customFormat="1">
      <c r="A106" s="164"/>
      <c r="B106" s="208" t="str">
        <f>"Tổng số SV có điểm Khá từ 7 đ đến &lt;8 đ"</f>
        <v>Tổng số SV có điểm Khá từ 7 đ đến &lt;8 đ</v>
      </c>
      <c r="C106" s="208"/>
      <c r="D106" s="208"/>
      <c r="E106" s="208" t="str">
        <f>": "&amp;COUNTIF($P$12:$P$101,"Khá")&amp;" SV"</f>
        <v>: 5 SV</v>
      </c>
      <c r="F106" s="208"/>
      <c r="G106" s="208" t="str">
        <f>"("&amp;IF(B12="",0,ROUND(COUNTIF($P$12:$P$101,"Khá")*100/MAX($A$12:$A$101),2))&amp;"%" &amp;")"</f>
        <v>(7.94%)</v>
      </c>
      <c r="H106" s="208"/>
      <c r="I106" s="219"/>
      <c r="J106" s="219"/>
      <c r="K106" s="219"/>
      <c r="L106" s="219"/>
      <c r="M106" s="219"/>
      <c r="N106" s="161"/>
      <c r="O106" s="162"/>
      <c r="P106" s="162"/>
      <c r="Q106" s="162"/>
      <c r="R106" s="161"/>
      <c r="S106" s="161"/>
      <c r="T106" s="161"/>
      <c r="U106" s="161"/>
      <c r="V106" s="161"/>
      <c r="W106" s="161"/>
    </row>
    <row r="107" spans="1:23" s="31" customFormat="1">
      <c r="A107" s="164"/>
      <c r="B107" s="208" t="str">
        <f>"Tổng số SV có điểm Trung bình khá từ 6 đ đến &lt;7 đ"</f>
        <v>Tổng số SV có điểm Trung bình khá từ 6 đ đến &lt;7 đ</v>
      </c>
      <c r="C107" s="208"/>
      <c r="D107" s="208"/>
      <c r="E107" s="208" t="str">
        <f>": "&amp;COUNTIF($P$12:$P$101,"TBK")&amp;" SV"</f>
        <v>: 16 SV</v>
      </c>
      <c r="F107" s="208"/>
      <c r="G107" s="208" t="str">
        <f>"("&amp;IF(B12="",0,ROUND(COUNTIF($P$12:$P$101,"TBK")*100/MAX($A$12:$A$101),2))&amp;"%" &amp;")"</f>
        <v>(25.4%)</v>
      </c>
      <c r="H107" s="208"/>
      <c r="I107" s="219"/>
      <c r="J107" s="219"/>
      <c r="K107" s="219"/>
      <c r="L107" s="219"/>
      <c r="M107" s="219"/>
      <c r="N107" s="161"/>
      <c r="O107" s="162"/>
      <c r="P107" s="162"/>
      <c r="Q107" s="162"/>
      <c r="R107" s="161"/>
      <c r="S107" s="161"/>
      <c r="T107" s="161"/>
      <c r="U107" s="161"/>
      <c r="V107" s="161"/>
      <c r="W107" s="161"/>
    </row>
    <row r="108" spans="1:23" s="31" customFormat="1">
      <c r="A108" s="164"/>
      <c r="B108" s="208" t="str">
        <f>"Tổng số SV có điểm Trung bình từ 5 đ đến &lt;6 đ"</f>
        <v>Tổng số SV có điểm Trung bình từ 5 đ đến &lt;6 đ</v>
      </c>
      <c r="C108" s="208"/>
      <c r="D108" s="208"/>
      <c r="E108" s="208" t="str">
        <f>": "&amp;COUNTIF($P$12:$P$101,"TB")&amp;" SV"</f>
        <v>: 10 SV</v>
      </c>
      <c r="F108" s="208"/>
      <c r="G108" s="208" t="str">
        <f>"("&amp;IF(B12="",0,ROUND(COUNTIF($P$12:$P$101,"TB")*100/MAX($A$12:$A$101),2))&amp;"%" &amp;")"</f>
        <v>(15.87%)</v>
      </c>
      <c r="H108" s="208"/>
      <c r="I108" s="209" t="str">
        <f>"Tổng số SV có điểm &lt; 5 đ : "&amp;COUNTIF(O12:O101,"&lt;5")&amp;" SV"&amp;" ("&amp;IF(B12="",0,ROUND(COUNTIF(O12:O101,"&lt;5")*100/MAX($A$12:$A$101),2))&amp;"%" &amp;")"</f>
        <v>Tổng số SV có điểm &lt; 5 đ : 27 SV (42.86%)</v>
      </c>
      <c r="J108" s="209"/>
      <c r="K108" s="209"/>
      <c r="L108" s="209"/>
      <c r="M108" s="209"/>
      <c r="N108" s="161"/>
      <c r="O108" s="162"/>
      <c r="P108" s="162"/>
      <c r="Q108" s="162"/>
      <c r="R108" s="161"/>
      <c r="S108" s="161"/>
      <c r="T108" s="161"/>
      <c r="U108" s="161"/>
      <c r="V108" s="161"/>
      <c r="W108" s="161"/>
    </row>
    <row r="109" spans="1:23" s="31" customFormat="1">
      <c r="A109" s="164"/>
      <c r="B109" s="208" t="str">
        <f>"Tổng số SV có điểm Yếu từ 4 đ đến &lt;5 đ"</f>
        <v>Tổng số SV có điểm Yếu từ 4 đ đến &lt;5 đ</v>
      </c>
      <c r="C109" s="208"/>
      <c r="D109" s="208"/>
      <c r="E109" s="208" t="str">
        <f>": "&amp;COUNTIF($P$12:$P$101,"Yếu")&amp;" SV"</f>
        <v>: 14 SV</v>
      </c>
      <c r="F109" s="208"/>
      <c r="G109" s="208" t="str">
        <f>"("&amp;IF(B12="",0,ROUND(COUNTIF($P$12:$P$101,"Yếu")*100/MAX($A$12:$A$101),2))&amp;"%"&amp;")"</f>
        <v>(22.22%)</v>
      </c>
      <c r="H109" s="208"/>
      <c r="I109" s="209"/>
      <c r="J109" s="209"/>
      <c r="K109" s="209"/>
      <c r="L109" s="209"/>
      <c r="M109" s="209"/>
      <c r="N109" s="161"/>
      <c r="O109" s="162"/>
      <c r="P109" s="162"/>
      <c r="Q109" s="162"/>
      <c r="R109" s="161"/>
      <c r="S109" s="161"/>
      <c r="T109" s="161"/>
      <c r="U109" s="161"/>
      <c r="V109" s="161"/>
      <c r="W109" s="161"/>
    </row>
    <row r="110" spans="1:23" s="31" customFormat="1">
      <c r="A110" s="164"/>
      <c r="B110" s="208" t="str">
        <f>"Tổng số SV có điểm Kém dưới 4 đ"</f>
        <v>Tổng số SV có điểm Kém dưới 4 đ</v>
      </c>
      <c r="C110" s="208"/>
      <c r="D110" s="208"/>
      <c r="E110" s="208" t="str">
        <f>": "&amp;COUNTIF($P$12:$P$101,"Kém")&amp;" SV"</f>
        <v>: 13 SV</v>
      </c>
      <c r="F110" s="208"/>
      <c r="G110" s="208" t="str">
        <f>"("&amp;IF(B12="",0,ROUND(COUNTIF($P$12:$P$101,"Kém")*100/MAX($A$12:$A$101),2))&amp;"%"&amp;")"</f>
        <v>(20.63%)</v>
      </c>
      <c r="H110" s="208"/>
      <c r="I110" s="209"/>
      <c r="J110" s="209"/>
      <c r="K110" s="209"/>
      <c r="L110" s="209"/>
      <c r="M110" s="209"/>
      <c r="N110" s="161"/>
      <c r="O110" s="162"/>
      <c r="P110" s="162"/>
      <c r="Q110" s="162"/>
      <c r="R110" s="161"/>
      <c r="S110" s="161"/>
      <c r="T110" s="161"/>
      <c r="U110" s="161"/>
      <c r="V110" s="161"/>
      <c r="W110" s="161"/>
    </row>
    <row r="111" spans="1:23" s="31" customFormat="1">
      <c r="A111" s="164"/>
      <c r="B111" s="208" t="str">
        <f>"Tổng số SV không xếp loại vì chưa đủ điều kiện"</f>
        <v>Tổng số SV không xếp loại vì chưa đủ điều kiện</v>
      </c>
      <c r="C111" s="208"/>
      <c r="D111" s="208"/>
      <c r="E111" s="208" t="str">
        <f>": "&amp;COUNTIF($P$12:$P$101,"KXL")&amp;" SV"</f>
        <v>: 0 SV</v>
      </c>
      <c r="F111" s="208"/>
      <c r="G111" s="208" t="str">
        <f>"("&amp;IF(B12="",0,ROUND(COUNTIF($P$12:$P$101,"KXL")*100/MAX($A$12:$A$101),2))&amp;"%"&amp;")"</f>
        <v>(0%)</v>
      </c>
      <c r="H111" s="208"/>
      <c r="I111" s="209"/>
      <c r="J111" s="209"/>
      <c r="K111" s="209"/>
      <c r="L111" s="209"/>
      <c r="M111" s="209"/>
      <c r="N111" s="161"/>
      <c r="O111" s="162"/>
      <c r="P111" s="162"/>
      <c r="Q111" s="162"/>
      <c r="R111" s="161"/>
      <c r="S111" s="161"/>
      <c r="T111" s="161"/>
      <c r="U111" s="161"/>
      <c r="V111" s="161"/>
      <c r="W111" s="161"/>
    </row>
    <row r="112" spans="1:23" ht="15.75">
      <c r="A112" s="138"/>
      <c r="B112" s="165"/>
      <c r="C112" s="165"/>
      <c r="D112" s="165"/>
      <c r="E112" s="165"/>
      <c r="F112" s="165"/>
      <c r="G112" s="165"/>
      <c r="H112" s="165"/>
      <c r="I112" s="165"/>
      <c r="J112" s="165"/>
      <c r="K112" s="165"/>
      <c r="L112" s="165"/>
      <c r="M112" s="138"/>
      <c r="N112" s="138"/>
      <c r="O112" s="163"/>
      <c r="P112" s="163"/>
      <c r="Q112" s="163"/>
      <c r="R112" s="138"/>
      <c r="S112" s="138"/>
      <c r="T112" s="138"/>
      <c r="U112" s="138"/>
      <c r="V112" s="138"/>
      <c r="W112" s="138"/>
    </row>
    <row r="113" spans="1:23" ht="15.75" customHeight="1">
      <c r="A113" s="211" t="s">
        <v>9</v>
      </c>
      <c r="B113" s="211"/>
      <c r="C113" s="211"/>
      <c r="D113" s="211" t="s">
        <v>12</v>
      </c>
      <c r="E113" s="211"/>
      <c r="F113" s="211"/>
      <c r="G113" s="211"/>
      <c r="H113" s="211" t="s">
        <v>10</v>
      </c>
      <c r="I113" s="211"/>
      <c r="J113" s="211"/>
      <c r="K113" s="211"/>
      <c r="L113" s="211"/>
      <c r="M113" s="211"/>
      <c r="N113" s="138"/>
      <c r="O113" s="163"/>
      <c r="P113" s="163"/>
      <c r="Q113" s="163"/>
      <c r="R113" s="138"/>
      <c r="S113" s="138"/>
      <c r="T113" s="138"/>
      <c r="U113" s="138"/>
      <c r="V113" s="138"/>
      <c r="W113" s="138"/>
    </row>
    <row r="114" spans="1:23">
      <c r="A114" s="212"/>
      <c r="B114" s="212"/>
      <c r="C114" s="212"/>
      <c r="D114" s="166"/>
      <c r="E114" s="138"/>
      <c r="F114" s="166"/>
      <c r="G114" s="166"/>
      <c r="H114" s="166"/>
      <c r="I114" s="166"/>
      <c r="J114" s="213"/>
      <c r="K114" s="213"/>
      <c r="L114" s="213"/>
      <c r="M114" s="213"/>
      <c r="N114" s="138"/>
      <c r="O114" s="163"/>
      <c r="P114" s="163"/>
      <c r="Q114" s="163"/>
      <c r="R114" s="138"/>
      <c r="S114" s="138"/>
      <c r="T114" s="138"/>
      <c r="U114" s="138"/>
      <c r="V114" s="138"/>
      <c r="W114" s="138"/>
    </row>
    <row r="115" spans="1:23">
      <c r="A115" s="138"/>
      <c r="B115" s="138"/>
      <c r="C115" s="138"/>
      <c r="D115" s="138"/>
      <c r="E115" s="138"/>
      <c r="F115" s="138"/>
      <c r="G115" s="138"/>
      <c r="H115" s="138"/>
      <c r="I115" s="138"/>
      <c r="J115" s="138"/>
      <c r="K115" s="138"/>
      <c r="L115" s="138"/>
      <c r="M115" s="138"/>
      <c r="N115" s="138"/>
      <c r="O115" s="163"/>
      <c r="P115" s="163"/>
      <c r="Q115" s="163"/>
      <c r="R115" s="138"/>
      <c r="S115" s="138"/>
      <c r="T115" s="138"/>
      <c r="U115" s="138"/>
      <c r="V115" s="138"/>
      <c r="W115" s="138"/>
    </row>
    <row r="116" spans="1:23">
      <c r="A116" s="138"/>
      <c r="B116" s="138"/>
      <c r="C116" s="138"/>
      <c r="D116" s="138"/>
      <c r="E116" s="138"/>
      <c r="F116" s="138"/>
      <c r="G116" s="138"/>
      <c r="H116" s="138"/>
      <c r="I116" s="138"/>
      <c r="J116" s="138"/>
      <c r="K116" s="138"/>
      <c r="L116" s="138"/>
      <c r="M116" s="138"/>
      <c r="N116" s="138"/>
      <c r="O116" s="163"/>
      <c r="P116" s="163"/>
      <c r="Q116" s="163"/>
      <c r="R116" s="138"/>
      <c r="S116" s="138"/>
      <c r="T116" s="138"/>
      <c r="U116" s="138"/>
      <c r="V116" s="138"/>
      <c r="W116" s="138"/>
    </row>
    <row r="117" spans="1:23">
      <c r="A117" s="138"/>
      <c r="B117" s="138"/>
      <c r="C117" s="138"/>
      <c r="D117" s="138"/>
      <c r="E117" s="138"/>
      <c r="F117" s="138"/>
      <c r="G117" s="138"/>
      <c r="H117" s="138"/>
      <c r="I117" s="138"/>
      <c r="J117" s="138"/>
      <c r="K117" s="138"/>
      <c r="L117" s="138"/>
      <c r="M117" s="138"/>
      <c r="N117" s="138"/>
      <c r="O117" s="163"/>
      <c r="P117" s="163"/>
      <c r="Q117" s="163"/>
      <c r="R117" s="138"/>
      <c r="S117" s="138"/>
      <c r="T117" s="138"/>
      <c r="U117" s="138"/>
      <c r="V117" s="138"/>
      <c r="W117" s="138"/>
    </row>
    <row r="118" spans="1:23">
      <c r="A118" s="138"/>
      <c r="B118" s="138"/>
      <c r="C118" s="138"/>
      <c r="D118" s="138"/>
      <c r="E118" s="138"/>
      <c r="F118" s="138"/>
      <c r="G118" s="138"/>
      <c r="H118" s="138"/>
      <c r="I118" s="138"/>
      <c r="J118" s="138"/>
      <c r="K118" s="138"/>
      <c r="L118" s="138"/>
      <c r="M118" s="138"/>
      <c r="N118" s="138"/>
      <c r="O118" s="163"/>
      <c r="P118" s="163"/>
      <c r="Q118" s="163"/>
      <c r="R118" s="138"/>
      <c r="S118" s="138"/>
      <c r="T118" s="138"/>
      <c r="U118" s="138"/>
      <c r="V118" s="138"/>
      <c r="W118" s="138"/>
    </row>
    <row r="119" spans="1:23" s="35" customFormat="1" ht="18.75">
      <c r="A119" s="210"/>
      <c r="B119" s="210"/>
      <c r="C119" s="210"/>
      <c r="D119" s="210"/>
      <c r="E119" s="210"/>
      <c r="F119" s="210"/>
      <c r="G119" s="210"/>
      <c r="H119" s="210" t="s">
        <v>1531</v>
      </c>
      <c r="I119" s="210"/>
      <c r="J119" s="210"/>
      <c r="K119" s="210"/>
      <c r="L119" s="210"/>
      <c r="M119" s="210"/>
      <c r="N119" s="167"/>
      <c r="O119" s="168"/>
      <c r="P119" s="168"/>
      <c r="Q119" s="168"/>
      <c r="R119" s="167"/>
      <c r="S119" s="167"/>
      <c r="T119" s="167"/>
      <c r="U119" s="167"/>
      <c r="V119" s="167"/>
      <c r="W119" s="167"/>
    </row>
  </sheetData>
  <sheetProtection password="CF7A" sheet="1" formatCells="0" formatRows="0"/>
  <dataConsolidate/>
  <mergeCells count="62">
    <mergeCell ref="A4:Q4"/>
    <mergeCell ref="E1:Q1"/>
    <mergeCell ref="E2:Q2"/>
    <mergeCell ref="E3:Q3"/>
    <mergeCell ref="A3:D3"/>
    <mergeCell ref="A1:D1"/>
    <mergeCell ref="A2:D2"/>
    <mergeCell ref="A5:Q5"/>
    <mergeCell ref="M8:M11"/>
    <mergeCell ref="A8:A11"/>
    <mergeCell ref="P8:P11"/>
    <mergeCell ref="K6:L6"/>
    <mergeCell ref="G6:H6"/>
    <mergeCell ref="E8:J11"/>
    <mergeCell ref="E7:J7"/>
    <mergeCell ref="K8:K11"/>
    <mergeCell ref="M6:Q6"/>
    <mergeCell ref="C6:F6"/>
    <mergeCell ref="M7:Q7"/>
    <mergeCell ref="Q8:Q11"/>
    <mergeCell ref="L8:L11"/>
    <mergeCell ref="O8:O11"/>
    <mergeCell ref="N8:N11"/>
    <mergeCell ref="E105:F105"/>
    <mergeCell ref="B106:D106"/>
    <mergeCell ref="G109:H109"/>
    <mergeCell ref="E110:F110"/>
    <mergeCell ref="G110:H110"/>
    <mergeCell ref="A102:M102"/>
    <mergeCell ref="E104:F104"/>
    <mergeCell ref="G104:H104"/>
    <mergeCell ref="C8:D11"/>
    <mergeCell ref="B8:B11"/>
    <mergeCell ref="B103:D103"/>
    <mergeCell ref="E103:F103"/>
    <mergeCell ref="I104:M107"/>
    <mergeCell ref="G105:H105"/>
    <mergeCell ref="G107:H107"/>
    <mergeCell ref="B104:D104"/>
    <mergeCell ref="B107:D107"/>
    <mergeCell ref="B105:D105"/>
    <mergeCell ref="G106:H106"/>
    <mergeCell ref="E107:F107"/>
    <mergeCell ref="E106:F106"/>
    <mergeCell ref="A119:C119"/>
    <mergeCell ref="A113:C113"/>
    <mergeCell ref="H113:M113"/>
    <mergeCell ref="A114:C114"/>
    <mergeCell ref="J114:M114"/>
    <mergeCell ref="D113:G113"/>
    <mergeCell ref="H119:M119"/>
    <mergeCell ref="D119:G119"/>
    <mergeCell ref="B108:D108"/>
    <mergeCell ref="B109:D109"/>
    <mergeCell ref="B110:D110"/>
    <mergeCell ref="I108:M111"/>
    <mergeCell ref="G111:H111"/>
    <mergeCell ref="B111:D111"/>
    <mergeCell ref="E108:F108"/>
    <mergeCell ref="G108:H108"/>
    <mergeCell ref="E109:F109"/>
    <mergeCell ref="E111:F111"/>
  </mergeCells>
  <phoneticPr fontId="1" type="noConversion"/>
  <conditionalFormatting sqref="O12:O101">
    <cfRule type="cellIs" dxfId="13" priority="9" stopIfTrue="1" operator="lessThan">
      <formula>5</formula>
    </cfRule>
  </conditionalFormatting>
  <conditionalFormatting sqref="N12:N101">
    <cfRule type="cellIs" dxfId="12" priority="10" stopIfTrue="1" operator="lessThan">
      <formula>3</formula>
    </cfRule>
  </conditionalFormatting>
  <conditionalFormatting sqref="K12:K101">
    <cfRule type="cellIs" dxfId="11" priority="11" stopIfTrue="1" operator="lessThan">
      <formula>3</formula>
    </cfRule>
  </conditionalFormatting>
  <conditionalFormatting sqref="F14:F15">
    <cfRule type="expression" dxfId="10" priority="8" stopIfTrue="1">
      <formula>IF(MOD($A14,2)=0,TRUE,FALSE)</formula>
    </cfRule>
  </conditionalFormatting>
  <conditionalFormatting sqref="F38:F39">
    <cfRule type="expression" dxfId="9" priority="7" stopIfTrue="1">
      <formula>IF(MOD($A38,2)=0,TRUE,FALSE)</formula>
    </cfRule>
  </conditionalFormatting>
  <conditionalFormatting sqref="F56">
    <cfRule type="expression" dxfId="8" priority="6" stopIfTrue="1">
      <formula>IF(MOD($A56,2)=0,TRUE,FALSE)</formula>
    </cfRule>
  </conditionalFormatting>
  <conditionalFormatting sqref="F59">
    <cfRule type="expression" dxfId="7" priority="5" stopIfTrue="1">
      <formula>IF(MOD($A59,2)=0,TRUE,FALSE)</formula>
    </cfRule>
  </conditionalFormatting>
  <conditionalFormatting sqref="F63">
    <cfRule type="expression" dxfId="6" priority="4" stopIfTrue="1">
      <formula>IF(MOD($A63,2)=0,TRUE,FALSE)</formula>
    </cfRule>
  </conditionalFormatting>
  <conditionalFormatting sqref="F71">
    <cfRule type="expression" dxfId="5" priority="3" stopIfTrue="1">
      <formula>IF(MOD($A71,2)=0,TRUE,FALSE)</formula>
    </cfRule>
  </conditionalFormatting>
  <conditionalFormatting sqref="F19">
    <cfRule type="expression" dxfId="4" priority="2" stopIfTrue="1">
      <formula>IF(MOD($A19,2)=0,TRUE,FALSE)</formula>
    </cfRule>
  </conditionalFormatting>
  <conditionalFormatting sqref="F12:F74">
    <cfRule type="expression" dxfId="3" priority="1" stopIfTrue="1">
      <formula>IF(MOD($A12,2)=0,TRUE,FALSE)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42"/>
  </sheetPr>
  <dimension ref="A1:S127"/>
  <sheetViews>
    <sheetView topLeftCell="A37" zoomScaleSheetLayoutView="100" workbookViewId="0">
      <selection activeCell="N12" sqref="N12"/>
    </sheetView>
  </sheetViews>
  <sheetFormatPr defaultColWidth="6" defaultRowHeight="12.75"/>
  <cols>
    <col min="1" max="1" width="3.85546875" style="112" bestFit="1" customWidth="1"/>
    <col min="2" max="2" width="13.5703125" style="112" bestFit="1" customWidth="1"/>
    <col min="3" max="3" width="25.42578125" style="112" customWidth="1"/>
    <col min="4" max="4" width="8.28515625" style="112" bestFit="1" customWidth="1"/>
    <col min="5" max="11" width="6.42578125" style="112" customWidth="1"/>
    <col min="12" max="12" width="5.42578125" style="112" bestFit="1" customWidth="1"/>
    <col min="13" max="13" width="6.7109375" style="112" bestFit="1" customWidth="1"/>
    <col min="14" max="14" width="9.140625" style="112" customWidth="1"/>
    <col min="15" max="15" width="6" style="117" bestFit="1" customWidth="1"/>
    <col min="16" max="16" width="4.5703125" style="117" hidden="1" customWidth="1"/>
    <col min="17" max="17" width="6" style="117"/>
    <col min="18" max="18" width="6.42578125" style="112" bestFit="1" customWidth="1"/>
    <col min="19" max="16384" width="6" style="112"/>
  </cols>
  <sheetData>
    <row r="1" spans="1:19" ht="15.75">
      <c r="A1" s="261" t="s">
        <v>33</v>
      </c>
      <c r="B1" s="261"/>
      <c r="C1" s="261"/>
      <c r="D1" s="261"/>
      <c r="E1" s="265" t="s">
        <v>28</v>
      </c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</row>
    <row r="2" spans="1:19" ht="27.75" customHeight="1">
      <c r="A2" s="262" t="s">
        <v>31</v>
      </c>
      <c r="B2" s="263"/>
      <c r="C2" s="263"/>
      <c r="D2" s="263"/>
      <c r="E2" s="266" t="s">
        <v>27</v>
      </c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</row>
    <row r="3" spans="1:19" s="2" customFormat="1" ht="15.75">
      <c r="A3" s="267" t="s">
        <v>32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</row>
    <row r="4" spans="1:19" ht="18.75">
      <c r="A4" s="264" t="s">
        <v>41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</row>
    <row r="5" spans="1:19" ht="23.25" customHeight="1">
      <c r="A5" s="268" t="str">
        <f>IF(OR(B12="",C6="",I6="",H119=""),"Số liệu chỉ hiển thị khi thông tin Tên Mô Đun, 
số tiết, số cột KT tối thiểu, Tên GV đã được điền đầy đủ","")</f>
        <v>Số liệu chỉ hiển thị khi thông tin Tên Mô Đun, 
số tiết, số cột KT tối thiểu, Tên GV đã được điền đầy đủ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</row>
    <row r="6" spans="1:19" s="113" customFormat="1" ht="16.5">
      <c r="A6" s="27"/>
      <c r="B6" s="27" t="s">
        <v>44</v>
      </c>
      <c r="C6" s="258"/>
      <c r="D6" s="258"/>
      <c r="E6" s="258"/>
      <c r="F6" s="258"/>
      <c r="G6" s="253" t="s">
        <v>48</v>
      </c>
      <c r="H6" s="253"/>
      <c r="I6" s="34"/>
      <c r="J6" s="27" t="s">
        <v>14</v>
      </c>
      <c r="K6" s="252" t="str">
        <f>IF(ISNA(VLOOKUP($B12,'DANH SÁCH LỚP'!$B$2:$F$966,5,FALSE))=TRUE,"",VLOOKUP($B12,'DANH SÁCH LỚP'!$B$2:$F$966,5,FALSE))</f>
        <v/>
      </c>
      <c r="L6" s="252"/>
      <c r="M6" s="258" t="s">
        <v>1518</v>
      </c>
      <c r="N6" s="258"/>
      <c r="O6" s="258"/>
      <c r="P6" s="258"/>
      <c r="Q6" s="258"/>
    </row>
    <row r="7" spans="1:19" s="113" customFormat="1" ht="16.5">
      <c r="B7" s="40"/>
      <c r="C7" s="41" t="s">
        <v>15</v>
      </c>
      <c r="D7" s="42" t="s">
        <v>36</v>
      </c>
      <c r="E7" s="270" t="s">
        <v>37</v>
      </c>
      <c r="F7" s="270"/>
      <c r="G7" s="270"/>
      <c r="H7" s="270"/>
      <c r="I7" s="270"/>
      <c r="J7" s="270"/>
      <c r="K7" s="111"/>
      <c r="L7" s="111"/>
      <c r="M7" s="258"/>
      <c r="N7" s="258"/>
      <c r="O7" s="258"/>
      <c r="P7" s="258"/>
      <c r="Q7" s="258"/>
      <c r="R7" s="53"/>
      <c r="S7" s="53"/>
    </row>
    <row r="8" spans="1:19" s="29" customFormat="1" ht="15" customHeight="1">
      <c r="A8" s="248" t="s">
        <v>8</v>
      </c>
      <c r="B8" s="248" t="s">
        <v>7</v>
      </c>
      <c r="C8" s="248" t="s">
        <v>6</v>
      </c>
      <c r="D8" s="248"/>
      <c r="E8" s="274" t="s">
        <v>40</v>
      </c>
      <c r="F8" s="275"/>
      <c r="G8" s="275"/>
      <c r="H8" s="275"/>
      <c r="I8" s="275"/>
      <c r="J8" s="276"/>
      <c r="K8" s="248" t="s">
        <v>11</v>
      </c>
      <c r="L8" s="273" t="s">
        <v>45</v>
      </c>
      <c r="M8" s="248" t="s">
        <v>1</v>
      </c>
      <c r="N8" s="248" t="s">
        <v>46</v>
      </c>
      <c r="O8" s="248" t="s">
        <v>42</v>
      </c>
      <c r="P8" s="271" t="s">
        <v>13</v>
      </c>
      <c r="Q8" s="248" t="s">
        <v>43</v>
      </c>
    </row>
    <row r="9" spans="1:19" s="29" customFormat="1" ht="15">
      <c r="A9" s="248"/>
      <c r="B9" s="248"/>
      <c r="C9" s="248"/>
      <c r="D9" s="248"/>
      <c r="E9" s="277"/>
      <c r="F9" s="278"/>
      <c r="G9" s="278"/>
      <c r="H9" s="278"/>
      <c r="I9" s="278"/>
      <c r="J9" s="279"/>
      <c r="K9" s="248"/>
      <c r="L9" s="273"/>
      <c r="M9" s="249"/>
      <c r="N9" s="248"/>
      <c r="O9" s="248"/>
      <c r="P9" s="272"/>
      <c r="Q9" s="249"/>
    </row>
    <row r="10" spans="1:19" s="29" customFormat="1" ht="15">
      <c r="A10" s="248"/>
      <c r="B10" s="248"/>
      <c r="C10" s="248"/>
      <c r="D10" s="248"/>
      <c r="E10" s="277"/>
      <c r="F10" s="278"/>
      <c r="G10" s="278"/>
      <c r="H10" s="278"/>
      <c r="I10" s="278"/>
      <c r="J10" s="279"/>
      <c r="K10" s="248"/>
      <c r="L10" s="273"/>
      <c r="M10" s="249"/>
      <c r="N10" s="248"/>
      <c r="O10" s="248"/>
      <c r="P10" s="272"/>
      <c r="Q10" s="249"/>
    </row>
    <row r="11" spans="1:19" s="29" customFormat="1" ht="25.5" customHeight="1">
      <c r="A11" s="248"/>
      <c r="B11" s="248"/>
      <c r="C11" s="248"/>
      <c r="D11" s="248"/>
      <c r="E11" s="280"/>
      <c r="F11" s="281"/>
      <c r="G11" s="281"/>
      <c r="H11" s="281"/>
      <c r="I11" s="281"/>
      <c r="J11" s="282"/>
      <c r="K11" s="248"/>
      <c r="L11" s="273"/>
      <c r="M11" s="249"/>
      <c r="N11" s="248"/>
      <c r="O11" s="248"/>
      <c r="P11" s="272"/>
      <c r="Q11" s="249"/>
    </row>
    <row r="12" spans="1:19" s="2" customFormat="1" ht="18.75" customHeight="1">
      <c r="A12" s="1" t="str">
        <f>IF(B12="","",SUBTOTAL(3,$B$12:B12))</f>
        <v/>
      </c>
      <c r="B12" s="137"/>
      <c r="C12" s="5" t="str">
        <f>IF(B12="","",IF(ISNA(VLOOKUP($B12,'DANH SÁCH LỚP'!$B$2:$D$966,2,FALSE))=TRUE,"",VLOOKUP($B12,'DANH SÁCH LỚP'!$B$2:$D$966,2,FALSE)))</f>
        <v/>
      </c>
      <c r="D12" s="6" t="str">
        <f>IF(C12="","",IF(ISNA(VLOOKUP($B12,'DANH SÁCH LỚP'!$B$2:$D$966,3,FALSE))=TRUE,"",VLOOKUP($B12,'DANH SÁCH LỚP'!$B$2:$D$966,3,FALSE)))</f>
        <v/>
      </c>
      <c r="E12" s="30"/>
      <c r="F12" s="30"/>
      <c r="G12" s="30"/>
      <c r="H12" s="30"/>
      <c r="I12" s="30"/>
      <c r="J12" s="30"/>
      <c r="K12" s="24" t="str">
        <f>IF(OR(B12="",$C$6="",$I$6="",$H$119=""),"",IF((COUNT(E12:J12))=0,0,ROUND(SUM(E12:J12)/COUNT(E12:J12),1)))</f>
        <v/>
      </c>
      <c r="L12" s="50"/>
      <c r="M12" s="44" t="str">
        <f>IF(OR(B12="",$C$6="",$I$6="",$H$119=""),"",IF(OR(K12&lt;5,L12/($I$6)&gt;0.15,COUNT(E12:J12)&lt;$M$7),"Cấm thi",""))</f>
        <v/>
      </c>
      <c r="N12" s="30"/>
      <c r="O12" s="26" t="str">
        <f>IF(OR(B12="",$C$6="",$I$6="",$H$119=""),"",ROUND((SUM(E12:J12)*2+N12*3)/(2*COUNT(E12:J12)+3),1))</f>
        <v/>
      </c>
      <c r="P12" s="43" t="str">
        <f t="shared" ref="P12:P43" si="0">IF(B12="","",IF(O12="","KXL",IF(O12&lt;4,"Kém",IF(O12&lt;5,"Yếu",IF(O12&lt;6,"TB",IF(O12&lt;7,"TBK",IF(O12&lt;8,"Khá",IF(O12&lt;9,"Giỏi","XS"))))))))</f>
        <v/>
      </c>
      <c r="Q12" s="44" t="str">
        <f t="shared" ref="Q12:Q43" si="1">IF(OR(B12="",$C$6="",$I$6="",$H$119=""),"",IF(AND(N12&gt;=3,O12&gt;=5),"ĐẠT","KĐẠT"))</f>
        <v/>
      </c>
    </row>
    <row r="13" spans="1:19" s="2" customFormat="1" ht="15.75">
      <c r="A13" s="1" t="str">
        <f>IF(B13="","",SUBTOTAL(3,$B$12:B13))</f>
        <v/>
      </c>
      <c r="B13" s="137"/>
      <c r="C13" s="5" t="str">
        <f>IF(B13="","",IF(ISNA(VLOOKUP($B13,'DANH SÁCH LỚP'!$B$2:$D$966,2,FALSE))=TRUE,"",VLOOKUP($B13,'DANH SÁCH LỚP'!$B$2:$D$966,2,FALSE)))</f>
        <v/>
      </c>
      <c r="D13" s="6" t="str">
        <f>IF(C13="","",IF(ISNA(VLOOKUP($B13,'DANH SÁCH LỚP'!$B$2:$D$966,3,FALSE))=TRUE,"",VLOOKUP($B13,'DANH SÁCH LỚP'!$B$2:$D$966,3,FALSE)))</f>
        <v/>
      </c>
      <c r="E13" s="30"/>
      <c r="F13" s="30"/>
      <c r="G13" s="30"/>
      <c r="H13" s="30"/>
      <c r="I13" s="30"/>
      <c r="J13" s="30"/>
      <c r="K13" s="24" t="str">
        <f t="shared" ref="K13:K76" si="2">IF(OR(B13="",$C$6="",$I$6="",$H$119=""),"",IF((COUNT(E13:J13))=0,0,ROUND(SUM(E13:J13)/COUNT(E13:J13),1)))</f>
        <v/>
      </c>
      <c r="L13" s="50"/>
      <c r="M13" s="44" t="str">
        <f t="shared" ref="M13:M76" si="3">IF(OR(B13="",$C$6="",$I$6="",$H$119=""),"",IF(OR(K13&lt;5,L13/($I$6)&gt;0.15,COUNT(E13:J13)&lt;$M$7),"Cấm thi",""))</f>
        <v/>
      </c>
      <c r="N13" s="30"/>
      <c r="O13" s="26" t="str">
        <f t="shared" ref="O13:O76" si="4">IF(OR(B13="",$C$6="",$I$6="",$H$119=""),"",ROUND((SUM(E13:J13)*2+N13*3)/(2*COUNT(E13:J13)+3),1))</f>
        <v/>
      </c>
      <c r="P13" s="43" t="str">
        <f t="shared" si="0"/>
        <v/>
      </c>
      <c r="Q13" s="44" t="str">
        <f t="shared" si="1"/>
        <v/>
      </c>
    </row>
    <row r="14" spans="1:19" s="2" customFormat="1" ht="15.75">
      <c r="A14" s="1" t="str">
        <f>IF(B14="","",SUBTOTAL(3,$B$12:B14))</f>
        <v/>
      </c>
      <c r="B14" s="137"/>
      <c r="C14" s="5" t="str">
        <f>IF(B14="","",IF(ISNA(VLOOKUP($B14,'DANH SÁCH LỚP'!$B$2:$D$966,2,FALSE))=TRUE,"",VLOOKUP($B14,'DANH SÁCH LỚP'!$B$2:$D$966,2,FALSE)))</f>
        <v/>
      </c>
      <c r="D14" s="6" t="str">
        <f>IF(C14="","",IF(ISNA(VLOOKUP($B14,'DANH SÁCH LỚP'!$B$2:$D$966,3,FALSE))=TRUE,"",VLOOKUP($B14,'DANH SÁCH LỚP'!$B$2:$D$966,3,FALSE)))</f>
        <v/>
      </c>
      <c r="E14" s="30"/>
      <c r="F14" s="30"/>
      <c r="G14" s="30"/>
      <c r="H14" s="30"/>
      <c r="I14" s="30"/>
      <c r="J14" s="30"/>
      <c r="K14" s="24" t="str">
        <f t="shared" si="2"/>
        <v/>
      </c>
      <c r="L14" s="50"/>
      <c r="M14" s="44" t="str">
        <f t="shared" si="3"/>
        <v/>
      </c>
      <c r="N14" s="30"/>
      <c r="O14" s="26" t="str">
        <f t="shared" si="4"/>
        <v/>
      </c>
      <c r="P14" s="43" t="str">
        <f t="shared" si="0"/>
        <v/>
      </c>
      <c r="Q14" s="44" t="str">
        <f t="shared" si="1"/>
        <v/>
      </c>
    </row>
    <row r="15" spans="1:19" s="2" customFormat="1" ht="15.75">
      <c r="A15" s="1" t="str">
        <f>IF(B15="","",SUBTOTAL(3,$B$12:B15))</f>
        <v/>
      </c>
      <c r="B15" s="137"/>
      <c r="C15" s="5" t="str">
        <f>IF(B15="","",IF(ISNA(VLOOKUP($B15,'DANH SÁCH LỚP'!$B$2:$D$966,2,FALSE))=TRUE,"",VLOOKUP($B15,'DANH SÁCH LỚP'!$B$2:$D$966,2,FALSE)))</f>
        <v/>
      </c>
      <c r="D15" s="6" t="str">
        <f>IF(C15="","",IF(ISNA(VLOOKUP($B15,'DANH SÁCH LỚP'!$B$2:$D$966,3,FALSE))=TRUE,"",VLOOKUP($B15,'DANH SÁCH LỚP'!$B$2:$D$966,3,FALSE)))</f>
        <v/>
      </c>
      <c r="E15" s="30"/>
      <c r="F15" s="30"/>
      <c r="G15" s="30"/>
      <c r="H15" s="30"/>
      <c r="I15" s="30"/>
      <c r="J15" s="30"/>
      <c r="K15" s="24" t="str">
        <f t="shared" si="2"/>
        <v/>
      </c>
      <c r="L15" s="50"/>
      <c r="M15" s="44" t="str">
        <f t="shared" si="3"/>
        <v/>
      </c>
      <c r="N15" s="30"/>
      <c r="O15" s="26" t="str">
        <f t="shared" si="4"/>
        <v/>
      </c>
      <c r="P15" s="43" t="str">
        <f t="shared" si="0"/>
        <v/>
      </c>
      <c r="Q15" s="44" t="str">
        <f t="shared" si="1"/>
        <v/>
      </c>
    </row>
    <row r="16" spans="1:19" s="2" customFormat="1" ht="15.75">
      <c r="A16" s="1" t="str">
        <f>IF(B16="","",SUBTOTAL(3,$B$12:B16))</f>
        <v/>
      </c>
      <c r="B16" s="137"/>
      <c r="C16" s="5" t="str">
        <f>IF(B16="","",IF(ISNA(VLOOKUP($B16,'DANH SÁCH LỚP'!$B$2:$D$966,2,FALSE))=TRUE,"",VLOOKUP($B16,'DANH SÁCH LỚP'!$B$2:$D$966,2,FALSE)))</f>
        <v/>
      </c>
      <c r="D16" s="6" t="str">
        <f>IF(C16="","",IF(ISNA(VLOOKUP($B16,'DANH SÁCH LỚP'!$B$2:$D$966,3,FALSE))=TRUE,"",VLOOKUP($B16,'DANH SÁCH LỚP'!$B$2:$D$966,3,FALSE)))</f>
        <v/>
      </c>
      <c r="E16" s="30"/>
      <c r="F16" s="30"/>
      <c r="G16" s="30"/>
      <c r="H16" s="30"/>
      <c r="I16" s="30"/>
      <c r="J16" s="30"/>
      <c r="K16" s="24" t="str">
        <f t="shared" si="2"/>
        <v/>
      </c>
      <c r="L16" s="50"/>
      <c r="M16" s="44" t="str">
        <f t="shared" si="3"/>
        <v/>
      </c>
      <c r="N16" s="30"/>
      <c r="O16" s="26" t="str">
        <f t="shared" si="4"/>
        <v/>
      </c>
      <c r="P16" s="43" t="str">
        <f t="shared" si="0"/>
        <v/>
      </c>
      <c r="Q16" s="44" t="str">
        <f t="shared" si="1"/>
        <v/>
      </c>
    </row>
    <row r="17" spans="1:17" s="2" customFormat="1" ht="15.75">
      <c r="A17" s="1" t="str">
        <f>IF(B17="","",SUBTOTAL(3,$B$12:B17))</f>
        <v/>
      </c>
      <c r="B17" s="137"/>
      <c r="C17" s="5" t="str">
        <f>IF(B17="","",IF(ISNA(VLOOKUP($B17,'DANH SÁCH LỚP'!$B$2:$D$966,2,FALSE))=TRUE,"",VLOOKUP($B17,'DANH SÁCH LỚP'!$B$2:$D$966,2,FALSE)))</f>
        <v/>
      </c>
      <c r="D17" s="6" t="str">
        <f>IF(C17="","",IF(ISNA(VLOOKUP($B17,'DANH SÁCH LỚP'!$B$2:$D$966,3,FALSE))=TRUE,"",VLOOKUP($B17,'DANH SÁCH LỚP'!$B$2:$D$966,3,FALSE)))</f>
        <v/>
      </c>
      <c r="E17" s="30"/>
      <c r="F17" s="30"/>
      <c r="G17" s="30"/>
      <c r="H17" s="30"/>
      <c r="I17" s="30"/>
      <c r="J17" s="30"/>
      <c r="K17" s="24" t="str">
        <f t="shared" si="2"/>
        <v/>
      </c>
      <c r="L17" s="50"/>
      <c r="M17" s="44" t="str">
        <f t="shared" si="3"/>
        <v/>
      </c>
      <c r="N17" s="30"/>
      <c r="O17" s="26" t="str">
        <f t="shared" si="4"/>
        <v/>
      </c>
      <c r="P17" s="43" t="str">
        <f t="shared" si="0"/>
        <v/>
      </c>
      <c r="Q17" s="44" t="str">
        <f t="shared" si="1"/>
        <v/>
      </c>
    </row>
    <row r="18" spans="1:17" s="2" customFormat="1" ht="15.75">
      <c r="A18" s="1" t="str">
        <f>IF(B18="","",SUBTOTAL(3,$B$12:B18))</f>
        <v/>
      </c>
      <c r="B18" s="137"/>
      <c r="C18" s="5" t="str">
        <f>IF(B18="","",IF(ISNA(VLOOKUP($B18,'DANH SÁCH LỚP'!$B$2:$D$966,2,FALSE))=TRUE,"",VLOOKUP($B18,'DANH SÁCH LỚP'!$B$2:$D$966,2,FALSE)))</f>
        <v/>
      </c>
      <c r="D18" s="6" t="str">
        <f>IF(C18="","",IF(ISNA(VLOOKUP($B18,'DANH SÁCH LỚP'!$B$2:$D$966,3,FALSE))=TRUE,"",VLOOKUP($B18,'DANH SÁCH LỚP'!$B$2:$D$966,3,FALSE)))</f>
        <v/>
      </c>
      <c r="E18" s="30"/>
      <c r="F18" s="30"/>
      <c r="G18" s="30"/>
      <c r="H18" s="30"/>
      <c r="I18" s="30"/>
      <c r="J18" s="30"/>
      <c r="K18" s="24" t="str">
        <f t="shared" si="2"/>
        <v/>
      </c>
      <c r="L18" s="50"/>
      <c r="M18" s="44" t="str">
        <f t="shared" si="3"/>
        <v/>
      </c>
      <c r="N18" s="30"/>
      <c r="O18" s="26" t="str">
        <f t="shared" si="4"/>
        <v/>
      </c>
      <c r="P18" s="43" t="str">
        <f t="shared" si="0"/>
        <v/>
      </c>
      <c r="Q18" s="44" t="str">
        <f t="shared" si="1"/>
        <v/>
      </c>
    </row>
    <row r="19" spans="1:17" s="2" customFormat="1" ht="15.75">
      <c r="A19" s="1" t="str">
        <f>IF(B19="","",SUBTOTAL(3,$B$12:B19))</f>
        <v/>
      </c>
      <c r="B19" s="137"/>
      <c r="C19" s="5" t="str">
        <f>IF(B19="","",IF(ISNA(VLOOKUP($B19,'DANH SÁCH LỚP'!$B$2:$D$966,2,FALSE))=TRUE,"",VLOOKUP($B19,'DANH SÁCH LỚP'!$B$2:$D$966,2,FALSE)))</f>
        <v/>
      </c>
      <c r="D19" s="6" t="str">
        <f>IF(C19="","",IF(ISNA(VLOOKUP($B19,'DANH SÁCH LỚP'!$B$2:$D$966,3,FALSE))=TRUE,"",VLOOKUP($B19,'DANH SÁCH LỚP'!$B$2:$D$966,3,FALSE)))</f>
        <v/>
      </c>
      <c r="E19" s="30"/>
      <c r="F19" s="30"/>
      <c r="G19" s="30"/>
      <c r="H19" s="30"/>
      <c r="I19" s="30"/>
      <c r="J19" s="30"/>
      <c r="K19" s="24" t="str">
        <f t="shared" si="2"/>
        <v/>
      </c>
      <c r="L19" s="50"/>
      <c r="M19" s="44" t="str">
        <f t="shared" si="3"/>
        <v/>
      </c>
      <c r="N19" s="30"/>
      <c r="O19" s="26" t="str">
        <f t="shared" si="4"/>
        <v/>
      </c>
      <c r="P19" s="43" t="str">
        <f t="shared" si="0"/>
        <v/>
      </c>
      <c r="Q19" s="44" t="str">
        <f t="shared" si="1"/>
        <v/>
      </c>
    </row>
    <row r="20" spans="1:17" s="2" customFormat="1" ht="15.75">
      <c r="A20" s="1" t="str">
        <f>IF(B20="","",SUBTOTAL(3,$B$12:B20))</f>
        <v/>
      </c>
      <c r="B20" s="137"/>
      <c r="C20" s="5" t="str">
        <f>IF(B20="","",IF(ISNA(VLOOKUP($B20,'DANH SÁCH LỚP'!$B$2:$D$966,2,FALSE))=TRUE,"",VLOOKUP($B20,'DANH SÁCH LỚP'!$B$2:$D$966,2,FALSE)))</f>
        <v/>
      </c>
      <c r="D20" s="6" t="str">
        <f>IF(C20="","",IF(ISNA(VLOOKUP($B20,'DANH SÁCH LỚP'!$B$2:$D$966,3,FALSE))=TRUE,"",VLOOKUP($B20,'DANH SÁCH LỚP'!$B$2:$D$966,3,FALSE)))</f>
        <v/>
      </c>
      <c r="E20" s="30"/>
      <c r="F20" s="30"/>
      <c r="G20" s="30"/>
      <c r="H20" s="30"/>
      <c r="I20" s="30"/>
      <c r="J20" s="30"/>
      <c r="K20" s="24" t="str">
        <f t="shared" si="2"/>
        <v/>
      </c>
      <c r="L20" s="50"/>
      <c r="M20" s="44" t="str">
        <f t="shared" si="3"/>
        <v/>
      </c>
      <c r="N20" s="30"/>
      <c r="O20" s="26" t="str">
        <f t="shared" si="4"/>
        <v/>
      </c>
      <c r="P20" s="43" t="str">
        <f t="shared" si="0"/>
        <v/>
      </c>
      <c r="Q20" s="44" t="str">
        <f t="shared" si="1"/>
        <v/>
      </c>
    </row>
    <row r="21" spans="1:17" s="2" customFormat="1" ht="15.75">
      <c r="A21" s="1" t="str">
        <f>IF(B21="","",SUBTOTAL(3,$B$12:B21))</f>
        <v/>
      </c>
      <c r="B21" s="137"/>
      <c r="C21" s="5" t="str">
        <f>IF(B21="","",IF(ISNA(VLOOKUP($B21,'DANH SÁCH LỚP'!$B$2:$D$966,2,FALSE))=TRUE,"",VLOOKUP($B21,'DANH SÁCH LỚP'!$B$2:$D$966,2,FALSE)))</f>
        <v/>
      </c>
      <c r="D21" s="6" t="str">
        <f>IF(C21="","",IF(ISNA(VLOOKUP($B21,'DANH SÁCH LỚP'!$B$2:$D$966,3,FALSE))=TRUE,"",VLOOKUP($B21,'DANH SÁCH LỚP'!$B$2:$D$966,3,FALSE)))</f>
        <v/>
      </c>
      <c r="E21" s="30"/>
      <c r="F21" s="30"/>
      <c r="G21" s="30"/>
      <c r="H21" s="30"/>
      <c r="I21" s="30"/>
      <c r="J21" s="30"/>
      <c r="K21" s="24" t="str">
        <f t="shared" si="2"/>
        <v/>
      </c>
      <c r="L21" s="50"/>
      <c r="M21" s="44" t="str">
        <f t="shared" si="3"/>
        <v/>
      </c>
      <c r="N21" s="30"/>
      <c r="O21" s="26" t="str">
        <f t="shared" si="4"/>
        <v/>
      </c>
      <c r="P21" s="43" t="str">
        <f t="shared" si="0"/>
        <v/>
      </c>
      <c r="Q21" s="44" t="str">
        <f t="shared" si="1"/>
        <v/>
      </c>
    </row>
    <row r="22" spans="1:17" s="2" customFormat="1" ht="15.75">
      <c r="A22" s="1" t="str">
        <f>IF(B22="","",SUBTOTAL(3,$B$12:B22))</f>
        <v/>
      </c>
      <c r="B22" s="137"/>
      <c r="C22" s="5" t="str">
        <f>IF(B22="","",IF(ISNA(VLOOKUP($B22,'DANH SÁCH LỚP'!$B$2:$D$966,2,FALSE))=TRUE,"",VLOOKUP($B22,'DANH SÁCH LỚP'!$B$2:$D$966,2,FALSE)))</f>
        <v/>
      </c>
      <c r="D22" s="6" t="str">
        <f>IF(C22="","",IF(ISNA(VLOOKUP($B22,'DANH SÁCH LỚP'!$B$2:$D$966,3,FALSE))=TRUE,"",VLOOKUP($B22,'DANH SÁCH LỚP'!$B$2:$D$966,3,FALSE)))</f>
        <v/>
      </c>
      <c r="E22" s="30"/>
      <c r="F22" s="30"/>
      <c r="G22" s="30"/>
      <c r="H22" s="30"/>
      <c r="I22" s="30"/>
      <c r="J22" s="30"/>
      <c r="K22" s="24" t="str">
        <f t="shared" si="2"/>
        <v/>
      </c>
      <c r="L22" s="50"/>
      <c r="M22" s="44" t="str">
        <f t="shared" si="3"/>
        <v/>
      </c>
      <c r="N22" s="30"/>
      <c r="O22" s="26" t="str">
        <f t="shared" si="4"/>
        <v/>
      </c>
      <c r="P22" s="43" t="str">
        <f t="shared" si="0"/>
        <v/>
      </c>
      <c r="Q22" s="44" t="str">
        <f t="shared" si="1"/>
        <v/>
      </c>
    </row>
    <row r="23" spans="1:17" s="2" customFormat="1" ht="15.75">
      <c r="A23" s="1" t="str">
        <f>IF(B23="","",SUBTOTAL(3,$B$12:B23))</f>
        <v/>
      </c>
      <c r="B23" s="137"/>
      <c r="C23" s="5" t="str">
        <f>IF(B23="","",IF(ISNA(VLOOKUP($B23,'DANH SÁCH LỚP'!$B$2:$D$966,2,FALSE))=TRUE,"",VLOOKUP($B23,'DANH SÁCH LỚP'!$B$2:$D$966,2,FALSE)))</f>
        <v/>
      </c>
      <c r="D23" s="6" t="str">
        <f>IF(C23="","",IF(ISNA(VLOOKUP($B23,'DANH SÁCH LỚP'!$B$2:$D$966,3,FALSE))=TRUE,"",VLOOKUP($B23,'DANH SÁCH LỚP'!$B$2:$D$966,3,FALSE)))</f>
        <v/>
      </c>
      <c r="E23" s="30"/>
      <c r="F23" s="30"/>
      <c r="G23" s="30"/>
      <c r="H23" s="30"/>
      <c r="I23" s="30"/>
      <c r="J23" s="30"/>
      <c r="K23" s="24" t="str">
        <f t="shared" si="2"/>
        <v/>
      </c>
      <c r="L23" s="50"/>
      <c r="M23" s="44" t="str">
        <f t="shared" si="3"/>
        <v/>
      </c>
      <c r="N23" s="30"/>
      <c r="O23" s="26" t="str">
        <f t="shared" si="4"/>
        <v/>
      </c>
      <c r="P23" s="43" t="str">
        <f t="shared" si="0"/>
        <v/>
      </c>
      <c r="Q23" s="44" t="str">
        <f t="shared" si="1"/>
        <v/>
      </c>
    </row>
    <row r="24" spans="1:17" s="2" customFormat="1" ht="15.75">
      <c r="A24" s="1" t="str">
        <f>IF(B24="","",SUBTOTAL(3,$B$12:B24))</f>
        <v/>
      </c>
      <c r="B24" s="137"/>
      <c r="C24" s="5" t="str">
        <f>IF(B24="","",IF(ISNA(VLOOKUP($B24,'DANH SÁCH LỚP'!$B$2:$D$966,2,FALSE))=TRUE,"",VLOOKUP($B24,'DANH SÁCH LỚP'!$B$2:$D$966,2,FALSE)))</f>
        <v/>
      </c>
      <c r="D24" s="6" t="str">
        <f>IF(C24="","",IF(ISNA(VLOOKUP($B24,'DANH SÁCH LỚP'!$B$2:$D$966,3,FALSE))=TRUE,"",VLOOKUP($B24,'DANH SÁCH LỚP'!$B$2:$D$966,3,FALSE)))</f>
        <v/>
      </c>
      <c r="E24" s="30"/>
      <c r="F24" s="30"/>
      <c r="G24" s="30"/>
      <c r="H24" s="30"/>
      <c r="I24" s="30"/>
      <c r="J24" s="30"/>
      <c r="K24" s="24" t="str">
        <f t="shared" si="2"/>
        <v/>
      </c>
      <c r="L24" s="50"/>
      <c r="M24" s="44" t="str">
        <f t="shared" si="3"/>
        <v/>
      </c>
      <c r="N24" s="30"/>
      <c r="O24" s="26" t="str">
        <f t="shared" si="4"/>
        <v/>
      </c>
      <c r="P24" s="43" t="str">
        <f t="shared" si="0"/>
        <v/>
      </c>
      <c r="Q24" s="44" t="str">
        <f t="shared" si="1"/>
        <v/>
      </c>
    </row>
    <row r="25" spans="1:17" s="2" customFormat="1" ht="15.75">
      <c r="A25" s="1" t="str">
        <f>IF(B25="","",SUBTOTAL(3,$B$12:B25))</f>
        <v/>
      </c>
      <c r="B25" s="137"/>
      <c r="C25" s="5" t="str">
        <f>IF(B25="","",IF(ISNA(VLOOKUP($B25,'DANH SÁCH LỚP'!$B$2:$D$966,2,FALSE))=TRUE,"",VLOOKUP($B25,'DANH SÁCH LỚP'!$B$2:$D$966,2,FALSE)))</f>
        <v/>
      </c>
      <c r="D25" s="6" t="str">
        <f>IF(C25="","",IF(ISNA(VLOOKUP($B25,'DANH SÁCH LỚP'!$B$2:$D$966,3,FALSE))=TRUE,"",VLOOKUP($B25,'DANH SÁCH LỚP'!$B$2:$D$966,3,FALSE)))</f>
        <v/>
      </c>
      <c r="E25" s="30"/>
      <c r="F25" s="30"/>
      <c r="G25" s="30"/>
      <c r="H25" s="30"/>
      <c r="I25" s="30"/>
      <c r="J25" s="30"/>
      <c r="K25" s="24" t="str">
        <f t="shared" si="2"/>
        <v/>
      </c>
      <c r="L25" s="50"/>
      <c r="M25" s="44" t="str">
        <f t="shared" si="3"/>
        <v/>
      </c>
      <c r="N25" s="30"/>
      <c r="O25" s="26" t="str">
        <f t="shared" si="4"/>
        <v/>
      </c>
      <c r="P25" s="43" t="str">
        <f t="shared" si="0"/>
        <v/>
      </c>
      <c r="Q25" s="44" t="str">
        <f t="shared" si="1"/>
        <v/>
      </c>
    </row>
    <row r="26" spans="1:17" s="2" customFormat="1" ht="15.75">
      <c r="A26" s="1" t="str">
        <f>IF(B26="","",SUBTOTAL(3,$B$12:B26))</f>
        <v/>
      </c>
      <c r="B26" s="137"/>
      <c r="C26" s="5" t="str">
        <f>IF(B26="","",IF(ISNA(VLOOKUP($B26,'DANH SÁCH LỚP'!$B$2:$D$966,2,FALSE))=TRUE,"",VLOOKUP($B26,'DANH SÁCH LỚP'!$B$2:$D$966,2,FALSE)))</f>
        <v/>
      </c>
      <c r="D26" s="6" t="str">
        <f>IF(C26="","",IF(ISNA(VLOOKUP($B26,'DANH SÁCH LỚP'!$B$2:$D$966,3,FALSE))=TRUE,"",VLOOKUP($B26,'DANH SÁCH LỚP'!$B$2:$D$966,3,FALSE)))</f>
        <v/>
      </c>
      <c r="E26" s="30"/>
      <c r="F26" s="30"/>
      <c r="G26" s="30"/>
      <c r="H26" s="30"/>
      <c r="I26" s="30"/>
      <c r="J26" s="30"/>
      <c r="K26" s="24" t="str">
        <f t="shared" si="2"/>
        <v/>
      </c>
      <c r="L26" s="50"/>
      <c r="M26" s="44" t="str">
        <f t="shared" si="3"/>
        <v/>
      </c>
      <c r="N26" s="30"/>
      <c r="O26" s="26" t="str">
        <f t="shared" si="4"/>
        <v/>
      </c>
      <c r="P26" s="43" t="str">
        <f t="shared" si="0"/>
        <v/>
      </c>
      <c r="Q26" s="44" t="str">
        <f t="shared" si="1"/>
        <v/>
      </c>
    </row>
    <row r="27" spans="1:17" s="2" customFormat="1" ht="15.75">
      <c r="A27" s="1" t="str">
        <f>IF(B27="","",SUBTOTAL(3,$B$12:B27))</f>
        <v/>
      </c>
      <c r="B27" s="137"/>
      <c r="C27" s="5" t="str">
        <f>IF(B27="","",IF(ISNA(VLOOKUP($B27,'DANH SÁCH LỚP'!$B$2:$D$966,2,FALSE))=TRUE,"",VLOOKUP($B27,'DANH SÁCH LỚP'!$B$2:$D$966,2,FALSE)))</f>
        <v/>
      </c>
      <c r="D27" s="6" t="str">
        <f>IF(C27="","",IF(ISNA(VLOOKUP($B27,'DANH SÁCH LỚP'!$B$2:$D$966,3,FALSE))=TRUE,"",VLOOKUP($B27,'DANH SÁCH LỚP'!$B$2:$D$966,3,FALSE)))</f>
        <v/>
      </c>
      <c r="E27" s="30"/>
      <c r="F27" s="30"/>
      <c r="G27" s="30"/>
      <c r="H27" s="30"/>
      <c r="I27" s="30"/>
      <c r="J27" s="30"/>
      <c r="K27" s="24" t="str">
        <f t="shared" si="2"/>
        <v/>
      </c>
      <c r="L27" s="50"/>
      <c r="M27" s="44" t="str">
        <f t="shared" si="3"/>
        <v/>
      </c>
      <c r="N27" s="30"/>
      <c r="O27" s="26" t="str">
        <f t="shared" si="4"/>
        <v/>
      </c>
      <c r="P27" s="43" t="str">
        <f t="shared" si="0"/>
        <v/>
      </c>
      <c r="Q27" s="44" t="str">
        <f t="shared" si="1"/>
        <v/>
      </c>
    </row>
    <row r="28" spans="1:17" s="2" customFormat="1" ht="15.75">
      <c r="A28" s="1" t="str">
        <f>IF(B28="","",SUBTOTAL(3,$B$12:B28))</f>
        <v/>
      </c>
      <c r="B28" s="137"/>
      <c r="C28" s="5" t="str">
        <f>IF(B28="","",IF(ISNA(VLOOKUP($B28,'DANH SÁCH LỚP'!$B$2:$D$966,2,FALSE))=TRUE,"",VLOOKUP($B28,'DANH SÁCH LỚP'!$B$2:$D$966,2,FALSE)))</f>
        <v/>
      </c>
      <c r="D28" s="6" t="str">
        <f>IF(C28="","",IF(ISNA(VLOOKUP($B28,'DANH SÁCH LỚP'!$B$2:$D$966,3,FALSE))=TRUE,"",VLOOKUP($B28,'DANH SÁCH LỚP'!$B$2:$D$966,3,FALSE)))</f>
        <v/>
      </c>
      <c r="E28" s="30"/>
      <c r="F28" s="30"/>
      <c r="G28" s="30"/>
      <c r="H28" s="30"/>
      <c r="I28" s="30"/>
      <c r="J28" s="30"/>
      <c r="K28" s="24" t="str">
        <f t="shared" si="2"/>
        <v/>
      </c>
      <c r="L28" s="50"/>
      <c r="M28" s="44" t="str">
        <f t="shared" si="3"/>
        <v/>
      </c>
      <c r="N28" s="30"/>
      <c r="O28" s="26" t="str">
        <f t="shared" si="4"/>
        <v/>
      </c>
      <c r="P28" s="43" t="str">
        <f t="shared" si="0"/>
        <v/>
      </c>
      <c r="Q28" s="44" t="str">
        <f t="shared" si="1"/>
        <v/>
      </c>
    </row>
    <row r="29" spans="1:17" s="2" customFormat="1" ht="15.75">
      <c r="A29" s="1" t="str">
        <f>IF(B29="","",SUBTOTAL(3,$B$12:B29))</f>
        <v/>
      </c>
      <c r="B29" s="137"/>
      <c r="C29" s="5" t="str">
        <f>IF(B29="","",IF(ISNA(VLOOKUP($B29,'DANH SÁCH LỚP'!$B$2:$D$966,2,FALSE))=TRUE,"",VLOOKUP($B29,'DANH SÁCH LỚP'!$B$2:$D$966,2,FALSE)))</f>
        <v/>
      </c>
      <c r="D29" s="6" t="str">
        <f>IF(C29="","",IF(ISNA(VLOOKUP($B29,'DANH SÁCH LỚP'!$B$2:$D$966,3,FALSE))=TRUE,"",VLOOKUP($B29,'DANH SÁCH LỚP'!$B$2:$D$966,3,FALSE)))</f>
        <v/>
      </c>
      <c r="E29" s="30"/>
      <c r="F29" s="30"/>
      <c r="G29" s="30"/>
      <c r="H29" s="30"/>
      <c r="I29" s="30"/>
      <c r="J29" s="30"/>
      <c r="K29" s="24" t="str">
        <f t="shared" si="2"/>
        <v/>
      </c>
      <c r="L29" s="50"/>
      <c r="M29" s="44" t="str">
        <f t="shared" si="3"/>
        <v/>
      </c>
      <c r="N29" s="30"/>
      <c r="O29" s="26" t="str">
        <f t="shared" si="4"/>
        <v/>
      </c>
      <c r="P29" s="43" t="str">
        <f t="shared" si="0"/>
        <v/>
      </c>
      <c r="Q29" s="44" t="str">
        <f t="shared" si="1"/>
        <v/>
      </c>
    </row>
    <row r="30" spans="1:17" s="2" customFormat="1" ht="15.75">
      <c r="A30" s="1" t="str">
        <f>IF(B30="","",SUBTOTAL(3,$B$12:B30))</f>
        <v/>
      </c>
      <c r="B30" s="137"/>
      <c r="C30" s="5" t="str">
        <f>IF(B30="","",IF(ISNA(VLOOKUP($B30,'DANH SÁCH LỚP'!$B$2:$D$966,2,FALSE))=TRUE,"",VLOOKUP($B30,'DANH SÁCH LỚP'!$B$2:$D$966,2,FALSE)))</f>
        <v/>
      </c>
      <c r="D30" s="6" t="str">
        <f>IF(C30="","",IF(ISNA(VLOOKUP($B30,'DANH SÁCH LỚP'!$B$2:$D$966,3,FALSE))=TRUE,"",VLOOKUP($B30,'DANH SÁCH LỚP'!$B$2:$D$966,3,FALSE)))</f>
        <v/>
      </c>
      <c r="E30" s="30"/>
      <c r="F30" s="30"/>
      <c r="G30" s="30"/>
      <c r="H30" s="30"/>
      <c r="I30" s="30"/>
      <c r="J30" s="30"/>
      <c r="K30" s="24" t="str">
        <f t="shared" si="2"/>
        <v/>
      </c>
      <c r="L30" s="50"/>
      <c r="M30" s="44" t="str">
        <f t="shared" si="3"/>
        <v/>
      </c>
      <c r="N30" s="30"/>
      <c r="O30" s="26" t="str">
        <f t="shared" si="4"/>
        <v/>
      </c>
      <c r="P30" s="43" t="str">
        <f t="shared" si="0"/>
        <v/>
      </c>
      <c r="Q30" s="44" t="str">
        <f t="shared" si="1"/>
        <v/>
      </c>
    </row>
    <row r="31" spans="1:17" s="2" customFormat="1" ht="15.75">
      <c r="A31" s="1" t="str">
        <f>IF(B31="","",SUBTOTAL(3,$B$12:B31))</f>
        <v/>
      </c>
      <c r="B31" s="137"/>
      <c r="C31" s="5" t="str">
        <f>IF(B31="","",IF(ISNA(VLOOKUP($B31,'DANH SÁCH LỚP'!$B$2:$D$966,2,FALSE))=TRUE,"",VLOOKUP($B31,'DANH SÁCH LỚP'!$B$2:$D$966,2,FALSE)))</f>
        <v/>
      </c>
      <c r="D31" s="6" t="str">
        <f>IF(C31="","",IF(ISNA(VLOOKUP($B31,'DANH SÁCH LỚP'!$B$2:$D$966,3,FALSE))=TRUE,"",VLOOKUP($B31,'DANH SÁCH LỚP'!$B$2:$D$966,3,FALSE)))</f>
        <v/>
      </c>
      <c r="E31" s="30"/>
      <c r="F31" s="30"/>
      <c r="G31" s="30"/>
      <c r="H31" s="30"/>
      <c r="I31" s="30"/>
      <c r="J31" s="30"/>
      <c r="K31" s="24" t="str">
        <f t="shared" si="2"/>
        <v/>
      </c>
      <c r="L31" s="50"/>
      <c r="M31" s="44" t="str">
        <f t="shared" si="3"/>
        <v/>
      </c>
      <c r="N31" s="30"/>
      <c r="O31" s="26" t="str">
        <f t="shared" si="4"/>
        <v/>
      </c>
      <c r="P31" s="43" t="str">
        <f t="shared" si="0"/>
        <v/>
      </c>
      <c r="Q31" s="44" t="str">
        <f t="shared" si="1"/>
        <v/>
      </c>
    </row>
    <row r="32" spans="1:17" s="2" customFormat="1" ht="15.75">
      <c r="A32" s="1" t="str">
        <f>IF(B32="","",SUBTOTAL(3,$B$12:B32))</f>
        <v/>
      </c>
      <c r="B32" s="137"/>
      <c r="C32" s="5" t="str">
        <f>IF(B32="","",IF(ISNA(VLOOKUP($B32,'DANH SÁCH LỚP'!$B$2:$D$966,2,FALSE))=TRUE,"",VLOOKUP($B32,'DANH SÁCH LỚP'!$B$2:$D$966,2,FALSE)))</f>
        <v/>
      </c>
      <c r="D32" s="6" t="str">
        <f>IF(C32="","",IF(ISNA(VLOOKUP($B32,'DANH SÁCH LỚP'!$B$2:$D$966,3,FALSE))=TRUE,"",VLOOKUP($B32,'DANH SÁCH LỚP'!$B$2:$D$966,3,FALSE)))</f>
        <v/>
      </c>
      <c r="E32" s="30"/>
      <c r="F32" s="30"/>
      <c r="G32" s="30"/>
      <c r="H32" s="30"/>
      <c r="I32" s="30"/>
      <c r="J32" s="30"/>
      <c r="K32" s="24" t="str">
        <f t="shared" si="2"/>
        <v/>
      </c>
      <c r="L32" s="50"/>
      <c r="M32" s="44" t="str">
        <f t="shared" si="3"/>
        <v/>
      </c>
      <c r="N32" s="30"/>
      <c r="O32" s="26" t="str">
        <f t="shared" si="4"/>
        <v/>
      </c>
      <c r="P32" s="43" t="str">
        <f t="shared" si="0"/>
        <v/>
      </c>
      <c r="Q32" s="44" t="str">
        <f t="shared" si="1"/>
        <v/>
      </c>
    </row>
    <row r="33" spans="1:17" s="2" customFormat="1" ht="15.75">
      <c r="A33" s="1" t="str">
        <f>IF(B33="","",SUBTOTAL(3,$B$12:B33))</f>
        <v/>
      </c>
      <c r="B33" s="137"/>
      <c r="C33" s="5" t="str">
        <f>IF(B33="","",IF(ISNA(VLOOKUP($B33,'DANH SÁCH LỚP'!$B$2:$D$966,2,FALSE))=TRUE,"",VLOOKUP($B33,'DANH SÁCH LỚP'!$B$2:$D$966,2,FALSE)))</f>
        <v/>
      </c>
      <c r="D33" s="6" t="str">
        <f>IF(C33="","",IF(ISNA(VLOOKUP($B33,'DANH SÁCH LỚP'!$B$2:$D$966,3,FALSE))=TRUE,"",VLOOKUP($B33,'DANH SÁCH LỚP'!$B$2:$D$966,3,FALSE)))</f>
        <v/>
      </c>
      <c r="E33" s="30"/>
      <c r="F33" s="30"/>
      <c r="G33" s="30"/>
      <c r="H33" s="30"/>
      <c r="I33" s="30"/>
      <c r="J33" s="30"/>
      <c r="K33" s="24" t="str">
        <f t="shared" si="2"/>
        <v/>
      </c>
      <c r="L33" s="50"/>
      <c r="M33" s="44" t="str">
        <f t="shared" si="3"/>
        <v/>
      </c>
      <c r="N33" s="30"/>
      <c r="O33" s="26" t="str">
        <f t="shared" si="4"/>
        <v/>
      </c>
      <c r="P33" s="43" t="str">
        <f t="shared" si="0"/>
        <v/>
      </c>
      <c r="Q33" s="44" t="str">
        <f t="shared" si="1"/>
        <v/>
      </c>
    </row>
    <row r="34" spans="1:17" s="2" customFormat="1" ht="15.75">
      <c r="A34" s="1" t="str">
        <f>IF(B34="","",SUBTOTAL(3,$B$12:B34))</f>
        <v/>
      </c>
      <c r="B34" s="137"/>
      <c r="C34" s="5" t="str">
        <f>IF(B34="","",IF(ISNA(VLOOKUP($B34,'DANH SÁCH LỚP'!$B$2:$D$966,2,FALSE))=TRUE,"",VLOOKUP($B34,'DANH SÁCH LỚP'!$B$2:$D$966,2,FALSE)))</f>
        <v/>
      </c>
      <c r="D34" s="6" t="str">
        <f>IF(C34="","",IF(ISNA(VLOOKUP($B34,'DANH SÁCH LỚP'!$B$2:$D$966,3,FALSE))=TRUE,"",VLOOKUP($B34,'DANH SÁCH LỚP'!$B$2:$D$966,3,FALSE)))</f>
        <v/>
      </c>
      <c r="E34" s="30"/>
      <c r="F34" s="30"/>
      <c r="G34" s="30"/>
      <c r="H34" s="30"/>
      <c r="I34" s="30"/>
      <c r="J34" s="30"/>
      <c r="K34" s="24" t="str">
        <f t="shared" si="2"/>
        <v/>
      </c>
      <c r="L34" s="50"/>
      <c r="M34" s="44" t="str">
        <f t="shared" si="3"/>
        <v/>
      </c>
      <c r="N34" s="30"/>
      <c r="O34" s="26" t="str">
        <f t="shared" si="4"/>
        <v/>
      </c>
      <c r="P34" s="43" t="str">
        <f t="shared" si="0"/>
        <v/>
      </c>
      <c r="Q34" s="44" t="str">
        <f t="shared" si="1"/>
        <v/>
      </c>
    </row>
    <row r="35" spans="1:17" s="2" customFormat="1" ht="15.75">
      <c r="A35" s="1" t="str">
        <f>IF(B35="","",SUBTOTAL(3,$B$12:B35))</f>
        <v/>
      </c>
      <c r="B35" s="137"/>
      <c r="C35" s="5" t="str">
        <f>IF(B35="","",IF(ISNA(VLOOKUP($B35,'DANH SÁCH LỚP'!$B$2:$D$966,2,FALSE))=TRUE,"",VLOOKUP($B35,'DANH SÁCH LỚP'!$B$2:$D$966,2,FALSE)))</f>
        <v/>
      </c>
      <c r="D35" s="6" t="str">
        <f>IF(C35="","",IF(ISNA(VLOOKUP($B35,'DANH SÁCH LỚP'!$B$2:$D$966,3,FALSE))=TRUE,"",VLOOKUP($B35,'DANH SÁCH LỚP'!$B$2:$D$966,3,FALSE)))</f>
        <v/>
      </c>
      <c r="E35" s="30"/>
      <c r="F35" s="30"/>
      <c r="G35" s="30"/>
      <c r="H35" s="30"/>
      <c r="I35" s="30"/>
      <c r="J35" s="30"/>
      <c r="K35" s="24" t="str">
        <f t="shared" si="2"/>
        <v/>
      </c>
      <c r="L35" s="50"/>
      <c r="M35" s="44" t="str">
        <f t="shared" si="3"/>
        <v/>
      </c>
      <c r="N35" s="30"/>
      <c r="O35" s="26" t="str">
        <f t="shared" si="4"/>
        <v/>
      </c>
      <c r="P35" s="43" t="str">
        <f t="shared" si="0"/>
        <v/>
      </c>
      <c r="Q35" s="44" t="str">
        <f t="shared" si="1"/>
        <v/>
      </c>
    </row>
    <row r="36" spans="1:17" s="2" customFormat="1" ht="15.75">
      <c r="A36" s="1" t="str">
        <f>IF(B36="","",SUBTOTAL(3,$B$12:B36))</f>
        <v/>
      </c>
      <c r="B36" s="137"/>
      <c r="C36" s="5" t="str">
        <f>IF(B36="","",IF(ISNA(VLOOKUP($B36,'DANH SÁCH LỚP'!$B$2:$D$966,2,FALSE))=TRUE,"",VLOOKUP($B36,'DANH SÁCH LỚP'!$B$2:$D$966,2,FALSE)))</f>
        <v/>
      </c>
      <c r="D36" s="6" t="str">
        <f>IF(C36="","",IF(ISNA(VLOOKUP($B36,'DANH SÁCH LỚP'!$B$2:$D$966,3,FALSE))=TRUE,"",VLOOKUP($B36,'DANH SÁCH LỚP'!$B$2:$D$966,3,FALSE)))</f>
        <v/>
      </c>
      <c r="E36" s="30"/>
      <c r="F36" s="30"/>
      <c r="G36" s="30"/>
      <c r="H36" s="30"/>
      <c r="I36" s="30"/>
      <c r="J36" s="30"/>
      <c r="K36" s="24" t="str">
        <f t="shared" si="2"/>
        <v/>
      </c>
      <c r="L36" s="50"/>
      <c r="M36" s="44" t="str">
        <f t="shared" si="3"/>
        <v/>
      </c>
      <c r="N36" s="30"/>
      <c r="O36" s="26" t="str">
        <f t="shared" si="4"/>
        <v/>
      </c>
      <c r="P36" s="43" t="str">
        <f t="shared" si="0"/>
        <v/>
      </c>
      <c r="Q36" s="44" t="str">
        <f t="shared" si="1"/>
        <v/>
      </c>
    </row>
    <row r="37" spans="1:17" s="2" customFormat="1" ht="15.75">
      <c r="A37" s="1" t="str">
        <f>IF(B37="","",SUBTOTAL(3,$B$12:B37))</f>
        <v/>
      </c>
      <c r="B37" s="137"/>
      <c r="C37" s="5" t="str">
        <f>IF(B37="","",IF(ISNA(VLOOKUP($B37,'DANH SÁCH LỚP'!$B$2:$D$966,2,FALSE))=TRUE,"",VLOOKUP($B37,'DANH SÁCH LỚP'!$B$2:$D$966,2,FALSE)))</f>
        <v/>
      </c>
      <c r="D37" s="6" t="str">
        <f>IF(C37="","",IF(ISNA(VLOOKUP($B37,'DANH SÁCH LỚP'!$B$2:$D$966,3,FALSE))=TRUE,"",VLOOKUP($B37,'DANH SÁCH LỚP'!$B$2:$D$966,3,FALSE)))</f>
        <v/>
      </c>
      <c r="E37" s="30"/>
      <c r="F37" s="30"/>
      <c r="G37" s="30"/>
      <c r="H37" s="30"/>
      <c r="I37" s="30"/>
      <c r="J37" s="30"/>
      <c r="K37" s="24" t="str">
        <f t="shared" si="2"/>
        <v/>
      </c>
      <c r="L37" s="50"/>
      <c r="M37" s="44" t="str">
        <f t="shared" si="3"/>
        <v/>
      </c>
      <c r="N37" s="30"/>
      <c r="O37" s="26" t="str">
        <f t="shared" si="4"/>
        <v/>
      </c>
      <c r="P37" s="43" t="str">
        <f t="shared" si="0"/>
        <v/>
      </c>
      <c r="Q37" s="44" t="str">
        <f t="shared" si="1"/>
        <v/>
      </c>
    </row>
    <row r="38" spans="1:17" s="2" customFormat="1" ht="15.75">
      <c r="A38" s="1" t="str">
        <f>IF(B38="","",SUBTOTAL(3,$B$12:B38))</f>
        <v/>
      </c>
      <c r="B38" s="137"/>
      <c r="C38" s="5" t="str">
        <f>IF(B38="","",IF(ISNA(VLOOKUP($B38,'DANH SÁCH LỚP'!$B$2:$D$966,2,FALSE))=TRUE,"",VLOOKUP($B38,'DANH SÁCH LỚP'!$B$2:$D$966,2,FALSE)))</f>
        <v/>
      </c>
      <c r="D38" s="6" t="str">
        <f>IF(C38="","",IF(ISNA(VLOOKUP($B38,'DANH SÁCH LỚP'!$B$2:$D$966,3,FALSE))=TRUE,"",VLOOKUP($B38,'DANH SÁCH LỚP'!$B$2:$D$966,3,FALSE)))</f>
        <v/>
      </c>
      <c r="E38" s="30"/>
      <c r="F38" s="30"/>
      <c r="G38" s="30"/>
      <c r="H38" s="30"/>
      <c r="I38" s="30"/>
      <c r="J38" s="30"/>
      <c r="K38" s="24" t="str">
        <f t="shared" si="2"/>
        <v/>
      </c>
      <c r="L38" s="50"/>
      <c r="M38" s="44" t="str">
        <f t="shared" si="3"/>
        <v/>
      </c>
      <c r="N38" s="30"/>
      <c r="O38" s="26" t="str">
        <f t="shared" si="4"/>
        <v/>
      </c>
      <c r="P38" s="43" t="str">
        <f t="shared" si="0"/>
        <v/>
      </c>
      <c r="Q38" s="44" t="str">
        <f t="shared" si="1"/>
        <v/>
      </c>
    </row>
    <row r="39" spans="1:17" s="2" customFormat="1" ht="15.75">
      <c r="A39" s="1" t="str">
        <f>IF(B39="","",SUBTOTAL(3,$B$12:B39))</f>
        <v/>
      </c>
      <c r="B39" s="137"/>
      <c r="C39" s="5" t="str">
        <f>IF(B39="","",IF(ISNA(VLOOKUP($B39,'DANH SÁCH LỚP'!$B$2:$D$966,2,FALSE))=TRUE,"",VLOOKUP($B39,'DANH SÁCH LỚP'!$B$2:$D$966,2,FALSE)))</f>
        <v/>
      </c>
      <c r="D39" s="6" t="str">
        <f>IF(C39="","",IF(ISNA(VLOOKUP($B39,'DANH SÁCH LỚP'!$B$2:$D$966,3,FALSE))=TRUE,"",VLOOKUP($B39,'DANH SÁCH LỚP'!$B$2:$D$966,3,FALSE)))</f>
        <v/>
      </c>
      <c r="E39" s="30"/>
      <c r="F39" s="30"/>
      <c r="G39" s="30"/>
      <c r="H39" s="30"/>
      <c r="I39" s="30"/>
      <c r="J39" s="30"/>
      <c r="K39" s="24" t="str">
        <f t="shared" si="2"/>
        <v/>
      </c>
      <c r="L39" s="50"/>
      <c r="M39" s="44" t="str">
        <f t="shared" si="3"/>
        <v/>
      </c>
      <c r="N39" s="30"/>
      <c r="O39" s="26" t="str">
        <f t="shared" si="4"/>
        <v/>
      </c>
      <c r="P39" s="43" t="str">
        <f t="shared" si="0"/>
        <v/>
      </c>
      <c r="Q39" s="44" t="str">
        <f t="shared" si="1"/>
        <v/>
      </c>
    </row>
    <row r="40" spans="1:17" s="2" customFormat="1" ht="15.75">
      <c r="A40" s="1" t="str">
        <f>IF(B40="","",SUBTOTAL(3,$B$12:B40))</f>
        <v/>
      </c>
      <c r="B40" s="137"/>
      <c r="C40" s="5" t="str">
        <f>IF(B40="","",IF(ISNA(VLOOKUP($B40,'DANH SÁCH LỚP'!$B$2:$D$966,2,FALSE))=TRUE,"",VLOOKUP($B40,'DANH SÁCH LỚP'!$B$2:$D$966,2,FALSE)))</f>
        <v/>
      </c>
      <c r="D40" s="6" t="str">
        <f>IF(C40="","",IF(ISNA(VLOOKUP($B40,'DANH SÁCH LỚP'!$B$2:$D$966,3,FALSE))=TRUE,"",VLOOKUP($B40,'DANH SÁCH LỚP'!$B$2:$D$966,3,FALSE)))</f>
        <v/>
      </c>
      <c r="E40" s="30"/>
      <c r="F40" s="30"/>
      <c r="G40" s="30"/>
      <c r="H40" s="30"/>
      <c r="I40" s="30"/>
      <c r="J40" s="30"/>
      <c r="K40" s="24" t="str">
        <f t="shared" si="2"/>
        <v/>
      </c>
      <c r="L40" s="50"/>
      <c r="M40" s="44" t="str">
        <f t="shared" si="3"/>
        <v/>
      </c>
      <c r="N40" s="30"/>
      <c r="O40" s="26" t="str">
        <f t="shared" si="4"/>
        <v/>
      </c>
      <c r="P40" s="43" t="str">
        <f t="shared" si="0"/>
        <v/>
      </c>
      <c r="Q40" s="44" t="str">
        <f t="shared" si="1"/>
        <v/>
      </c>
    </row>
    <row r="41" spans="1:17" s="2" customFormat="1" ht="15.75">
      <c r="A41" s="1" t="str">
        <f>IF(B41="","",SUBTOTAL(3,$B$12:B41))</f>
        <v/>
      </c>
      <c r="B41" s="137"/>
      <c r="C41" s="5" t="str">
        <f>IF(B41="","",IF(ISNA(VLOOKUP($B41,'DANH SÁCH LỚP'!$B$2:$D$966,2,FALSE))=TRUE,"",VLOOKUP($B41,'DANH SÁCH LỚP'!$B$2:$D$966,2,FALSE)))</f>
        <v/>
      </c>
      <c r="D41" s="6" t="str">
        <f>IF(C41="","",IF(ISNA(VLOOKUP($B41,'DANH SÁCH LỚP'!$B$2:$D$966,3,FALSE))=TRUE,"",VLOOKUP($B41,'DANH SÁCH LỚP'!$B$2:$D$966,3,FALSE)))</f>
        <v/>
      </c>
      <c r="E41" s="30"/>
      <c r="F41" s="30"/>
      <c r="G41" s="30"/>
      <c r="H41" s="30"/>
      <c r="I41" s="30"/>
      <c r="J41" s="30"/>
      <c r="K41" s="24" t="str">
        <f t="shared" si="2"/>
        <v/>
      </c>
      <c r="L41" s="50"/>
      <c r="M41" s="44" t="str">
        <f t="shared" si="3"/>
        <v/>
      </c>
      <c r="N41" s="30"/>
      <c r="O41" s="26" t="str">
        <f t="shared" si="4"/>
        <v/>
      </c>
      <c r="P41" s="43" t="str">
        <f t="shared" si="0"/>
        <v/>
      </c>
      <c r="Q41" s="44" t="str">
        <f t="shared" si="1"/>
        <v/>
      </c>
    </row>
    <row r="42" spans="1:17" s="2" customFormat="1" ht="15.75">
      <c r="A42" s="1" t="str">
        <f>IF(B42="","",SUBTOTAL(3,$B$12:B42))</f>
        <v/>
      </c>
      <c r="B42" s="137"/>
      <c r="C42" s="5" t="str">
        <f>IF(B42="","",IF(ISNA(VLOOKUP($B42,'DANH SÁCH LỚP'!$B$2:$D$966,2,FALSE))=TRUE,"",VLOOKUP($B42,'DANH SÁCH LỚP'!$B$2:$D$966,2,FALSE)))</f>
        <v/>
      </c>
      <c r="D42" s="6" t="str">
        <f>IF(C42="","",IF(ISNA(VLOOKUP($B42,'DANH SÁCH LỚP'!$B$2:$D$966,3,FALSE))=TRUE,"",VLOOKUP($B42,'DANH SÁCH LỚP'!$B$2:$D$966,3,FALSE)))</f>
        <v/>
      </c>
      <c r="E42" s="30"/>
      <c r="F42" s="30"/>
      <c r="G42" s="30"/>
      <c r="H42" s="30"/>
      <c r="I42" s="30"/>
      <c r="J42" s="30"/>
      <c r="K42" s="24" t="str">
        <f t="shared" si="2"/>
        <v/>
      </c>
      <c r="L42" s="50"/>
      <c r="M42" s="44" t="str">
        <f t="shared" si="3"/>
        <v/>
      </c>
      <c r="N42" s="30"/>
      <c r="O42" s="26" t="str">
        <f t="shared" si="4"/>
        <v/>
      </c>
      <c r="P42" s="43" t="str">
        <f t="shared" si="0"/>
        <v/>
      </c>
      <c r="Q42" s="44" t="str">
        <f t="shared" si="1"/>
        <v/>
      </c>
    </row>
    <row r="43" spans="1:17" s="2" customFormat="1" ht="15.75">
      <c r="A43" s="1" t="str">
        <f>IF(B43="","",SUBTOTAL(3,$B$12:B43))</f>
        <v/>
      </c>
      <c r="B43" s="137"/>
      <c r="C43" s="5" t="str">
        <f>IF(B43="","",IF(ISNA(VLOOKUP($B43,'DANH SÁCH LỚP'!$B$2:$D$966,2,FALSE))=TRUE,"",VLOOKUP($B43,'DANH SÁCH LỚP'!$B$2:$D$966,2,FALSE)))</f>
        <v/>
      </c>
      <c r="D43" s="6" t="str">
        <f>IF(C43="","",IF(ISNA(VLOOKUP($B43,'DANH SÁCH LỚP'!$B$2:$D$966,3,FALSE))=TRUE,"",VLOOKUP($B43,'DANH SÁCH LỚP'!$B$2:$D$966,3,FALSE)))</f>
        <v/>
      </c>
      <c r="E43" s="30"/>
      <c r="F43" s="30"/>
      <c r="G43" s="30"/>
      <c r="H43" s="30"/>
      <c r="I43" s="30"/>
      <c r="J43" s="30"/>
      <c r="K43" s="24" t="str">
        <f t="shared" si="2"/>
        <v/>
      </c>
      <c r="L43" s="50"/>
      <c r="M43" s="44" t="str">
        <f t="shared" si="3"/>
        <v/>
      </c>
      <c r="N43" s="30"/>
      <c r="O43" s="26" t="str">
        <f t="shared" si="4"/>
        <v/>
      </c>
      <c r="P43" s="43" t="str">
        <f t="shared" si="0"/>
        <v/>
      </c>
      <c r="Q43" s="44" t="str">
        <f t="shared" si="1"/>
        <v/>
      </c>
    </row>
    <row r="44" spans="1:17" s="2" customFormat="1" ht="15.75">
      <c r="A44" s="1" t="str">
        <f>IF(B44="","",SUBTOTAL(3,$B$12:B44))</f>
        <v/>
      </c>
      <c r="B44" s="137"/>
      <c r="C44" s="5" t="str">
        <f>IF(B44="","",IF(ISNA(VLOOKUP($B44,'DANH SÁCH LỚP'!$B$2:$D$966,2,FALSE))=TRUE,"",VLOOKUP($B44,'DANH SÁCH LỚP'!$B$2:$D$966,2,FALSE)))</f>
        <v/>
      </c>
      <c r="D44" s="6" t="str">
        <f>IF(C44="","",IF(ISNA(VLOOKUP($B44,'DANH SÁCH LỚP'!$B$2:$D$966,3,FALSE))=TRUE,"",VLOOKUP($B44,'DANH SÁCH LỚP'!$B$2:$D$966,3,FALSE)))</f>
        <v/>
      </c>
      <c r="E44" s="30"/>
      <c r="F44" s="30"/>
      <c r="G44" s="30"/>
      <c r="H44" s="30"/>
      <c r="I44" s="30"/>
      <c r="J44" s="30"/>
      <c r="K44" s="24" t="str">
        <f t="shared" si="2"/>
        <v/>
      </c>
      <c r="L44" s="50"/>
      <c r="M44" s="44" t="str">
        <f t="shared" si="3"/>
        <v/>
      </c>
      <c r="N44" s="30"/>
      <c r="O44" s="26" t="str">
        <f t="shared" si="4"/>
        <v/>
      </c>
      <c r="P44" s="43" t="str">
        <f t="shared" ref="P44:P75" si="5">IF(B44="","",IF(O44="","KXL",IF(O44&lt;4,"Kém",IF(O44&lt;5,"Yếu",IF(O44&lt;6,"TB",IF(O44&lt;7,"TBK",IF(O44&lt;8,"Khá",IF(O44&lt;9,"Giỏi","XS"))))))))</f>
        <v/>
      </c>
      <c r="Q44" s="44" t="str">
        <f t="shared" ref="Q44:Q75" si="6">IF(OR(B44="",$C$6="",$I$6="",$H$119=""),"",IF(AND(N44&gt;=3,O44&gt;=5),"ĐẠT","KĐẠT"))</f>
        <v/>
      </c>
    </row>
    <row r="45" spans="1:17" s="2" customFormat="1" ht="15.75">
      <c r="A45" s="1" t="str">
        <f>IF(B45="","",SUBTOTAL(3,$B$12:B45))</f>
        <v/>
      </c>
      <c r="B45" s="137"/>
      <c r="C45" s="5" t="str">
        <f>IF(B45="","",IF(ISNA(VLOOKUP($B45,'DANH SÁCH LỚP'!$B$2:$D$966,2,FALSE))=TRUE,"",VLOOKUP($B45,'DANH SÁCH LỚP'!$B$2:$D$966,2,FALSE)))</f>
        <v/>
      </c>
      <c r="D45" s="6" t="str">
        <f>IF(C45="","",IF(ISNA(VLOOKUP($B45,'DANH SÁCH LỚP'!$B$2:$D$966,3,FALSE))=TRUE,"",VLOOKUP($B45,'DANH SÁCH LỚP'!$B$2:$D$966,3,FALSE)))</f>
        <v/>
      </c>
      <c r="E45" s="30"/>
      <c r="F45" s="30"/>
      <c r="G45" s="30"/>
      <c r="H45" s="30"/>
      <c r="I45" s="30"/>
      <c r="J45" s="30"/>
      <c r="K45" s="24" t="str">
        <f t="shared" si="2"/>
        <v/>
      </c>
      <c r="L45" s="50"/>
      <c r="M45" s="44" t="str">
        <f t="shared" si="3"/>
        <v/>
      </c>
      <c r="N45" s="30"/>
      <c r="O45" s="26" t="str">
        <f t="shared" si="4"/>
        <v/>
      </c>
      <c r="P45" s="43" t="str">
        <f t="shared" si="5"/>
        <v/>
      </c>
      <c r="Q45" s="44" t="str">
        <f t="shared" si="6"/>
        <v/>
      </c>
    </row>
    <row r="46" spans="1:17" s="2" customFormat="1" ht="15.75">
      <c r="A46" s="1" t="str">
        <f>IF(B46="","",SUBTOTAL(3,$B$12:B46))</f>
        <v/>
      </c>
      <c r="B46" s="137"/>
      <c r="C46" s="5" t="str">
        <f>IF(B46="","",IF(ISNA(VLOOKUP($B46,'DANH SÁCH LỚP'!$B$2:$D$966,2,FALSE))=TRUE,"",VLOOKUP($B46,'DANH SÁCH LỚP'!$B$2:$D$966,2,FALSE)))</f>
        <v/>
      </c>
      <c r="D46" s="6" t="str">
        <f>IF(C46="","",IF(ISNA(VLOOKUP($B46,'DANH SÁCH LỚP'!$B$2:$D$966,3,FALSE))=TRUE,"",VLOOKUP($B46,'DANH SÁCH LỚP'!$B$2:$D$966,3,FALSE)))</f>
        <v/>
      </c>
      <c r="E46" s="30"/>
      <c r="F46" s="30"/>
      <c r="G46" s="30"/>
      <c r="H46" s="30"/>
      <c r="I46" s="30"/>
      <c r="J46" s="30"/>
      <c r="K46" s="24" t="str">
        <f t="shared" si="2"/>
        <v/>
      </c>
      <c r="L46" s="50"/>
      <c r="M46" s="44" t="str">
        <f t="shared" si="3"/>
        <v/>
      </c>
      <c r="N46" s="30"/>
      <c r="O46" s="26" t="str">
        <f t="shared" si="4"/>
        <v/>
      </c>
      <c r="P46" s="43" t="str">
        <f t="shared" si="5"/>
        <v/>
      </c>
      <c r="Q46" s="44" t="str">
        <f t="shared" si="6"/>
        <v/>
      </c>
    </row>
    <row r="47" spans="1:17" s="2" customFormat="1" ht="15.75">
      <c r="A47" s="1" t="str">
        <f>IF(B47="","",SUBTOTAL(3,$B$12:B47))</f>
        <v/>
      </c>
      <c r="B47" s="137"/>
      <c r="C47" s="5" t="str">
        <f>IF(B47="","",IF(ISNA(VLOOKUP($B47,'DANH SÁCH LỚP'!$B$2:$D$966,2,FALSE))=TRUE,"",VLOOKUP($B47,'DANH SÁCH LỚP'!$B$2:$D$966,2,FALSE)))</f>
        <v/>
      </c>
      <c r="D47" s="6" t="str">
        <f>IF(C47="","",IF(ISNA(VLOOKUP($B47,'DANH SÁCH LỚP'!$B$2:$D$966,3,FALSE))=TRUE,"",VLOOKUP($B47,'DANH SÁCH LỚP'!$B$2:$D$966,3,FALSE)))</f>
        <v/>
      </c>
      <c r="E47" s="30"/>
      <c r="F47" s="30"/>
      <c r="G47" s="30"/>
      <c r="H47" s="30"/>
      <c r="I47" s="30"/>
      <c r="J47" s="30"/>
      <c r="K47" s="24" t="str">
        <f t="shared" si="2"/>
        <v/>
      </c>
      <c r="L47" s="50"/>
      <c r="M47" s="44" t="str">
        <f t="shared" si="3"/>
        <v/>
      </c>
      <c r="N47" s="30"/>
      <c r="O47" s="26" t="str">
        <f t="shared" si="4"/>
        <v/>
      </c>
      <c r="P47" s="43" t="str">
        <f t="shared" si="5"/>
        <v/>
      </c>
      <c r="Q47" s="44" t="str">
        <f t="shared" si="6"/>
        <v/>
      </c>
    </row>
    <row r="48" spans="1:17" s="2" customFormat="1" ht="15.75">
      <c r="A48" s="1" t="str">
        <f>IF(B48="","",SUBTOTAL(3,$B$12:B48))</f>
        <v/>
      </c>
      <c r="B48" s="137"/>
      <c r="C48" s="5" t="str">
        <f>IF(B48="","",IF(ISNA(VLOOKUP($B48,'DANH SÁCH LỚP'!$B$2:$D$966,2,FALSE))=TRUE,"",VLOOKUP($B48,'DANH SÁCH LỚP'!$B$2:$D$966,2,FALSE)))</f>
        <v/>
      </c>
      <c r="D48" s="6" t="str">
        <f>IF(C48="","",IF(ISNA(VLOOKUP($B48,'DANH SÁCH LỚP'!$B$2:$D$966,3,FALSE))=TRUE,"",VLOOKUP($B48,'DANH SÁCH LỚP'!$B$2:$D$966,3,FALSE)))</f>
        <v/>
      </c>
      <c r="E48" s="30"/>
      <c r="F48" s="30"/>
      <c r="G48" s="30"/>
      <c r="H48" s="30"/>
      <c r="I48" s="30"/>
      <c r="J48" s="30"/>
      <c r="K48" s="24" t="str">
        <f t="shared" si="2"/>
        <v/>
      </c>
      <c r="L48" s="50"/>
      <c r="M48" s="44" t="str">
        <f t="shared" si="3"/>
        <v/>
      </c>
      <c r="N48" s="30"/>
      <c r="O48" s="26" t="str">
        <f t="shared" si="4"/>
        <v/>
      </c>
      <c r="P48" s="43" t="str">
        <f t="shared" si="5"/>
        <v/>
      </c>
      <c r="Q48" s="44" t="str">
        <f t="shared" si="6"/>
        <v/>
      </c>
    </row>
    <row r="49" spans="1:17" s="2" customFormat="1" ht="15.75">
      <c r="A49" s="1" t="str">
        <f>IF(B49="","",SUBTOTAL(3,$B$12:B49))</f>
        <v/>
      </c>
      <c r="B49" s="137"/>
      <c r="C49" s="5" t="str">
        <f>IF(B49="","",IF(ISNA(VLOOKUP($B49,'DANH SÁCH LỚP'!$B$2:$D$966,2,FALSE))=TRUE,"",VLOOKUP($B49,'DANH SÁCH LỚP'!$B$2:$D$966,2,FALSE)))</f>
        <v/>
      </c>
      <c r="D49" s="6" t="str">
        <f>IF(C49="","",IF(ISNA(VLOOKUP($B49,'DANH SÁCH LỚP'!$B$2:$D$966,3,FALSE))=TRUE,"",VLOOKUP($B49,'DANH SÁCH LỚP'!$B$2:$D$966,3,FALSE)))</f>
        <v/>
      </c>
      <c r="E49" s="30"/>
      <c r="F49" s="30"/>
      <c r="G49" s="30"/>
      <c r="H49" s="30"/>
      <c r="I49" s="30"/>
      <c r="J49" s="30"/>
      <c r="K49" s="24" t="str">
        <f t="shared" si="2"/>
        <v/>
      </c>
      <c r="L49" s="50"/>
      <c r="M49" s="44" t="str">
        <f t="shared" si="3"/>
        <v/>
      </c>
      <c r="N49" s="30"/>
      <c r="O49" s="26" t="str">
        <f t="shared" si="4"/>
        <v/>
      </c>
      <c r="P49" s="43" t="str">
        <f t="shared" si="5"/>
        <v/>
      </c>
      <c r="Q49" s="44" t="str">
        <f t="shared" si="6"/>
        <v/>
      </c>
    </row>
    <row r="50" spans="1:17" s="2" customFormat="1" ht="15.75">
      <c r="A50" s="1" t="str">
        <f>IF(B50="","",SUBTOTAL(3,$B$12:B50))</f>
        <v/>
      </c>
      <c r="B50" s="137"/>
      <c r="C50" s="5" t="str">
        <f>IF(B50="","",IF(ISNA(VLOOKUP($B50,'DANH SÁCH LỚP'!$B$2:$D$966,2,FALSE))=TRUE,"",VLOOKUP($B50,'DANH SÁCH LỚP'!$B$2:$D$966,2,FALSE)))</f>
        <v/>
      </c>
      <c r="D50" s="6" t="str">
        <f>IF(C50="","",IF(ISNA(VLOOKUP($B50,'DANH SÁCH LỚP'!$B$2:$D$966,3,FALSE))=TRUE,"",VLOOKUP($B50,'DANH SÁCH LỚP'!$B$2:$D$966,3,FALSE)))</f>
        <v/>
      </c>
      <c r="E50" s="30"/>
      <c r="F50" s="30"/>
      <c r="G50" s="30"/>
      <c r="H50" s="30"/>
      <c r="I50" s="30"/>
      <c r="J50" s="30"/>
      <c r="K50" s="24" t="str">
        <f t="shared" si="2"/>
        <v/>
      </c>
      <c r="L50" s="50"/>
      <c r="M50" s="44" t="str">
        <f t="shared" si="3"/>
        <v/>
      </c>
      <c r="N50" s="30"/>
      <c r="O50" s="26" t="str">
        <f t="shared" si="4"/>
        <v/>
      </c>
      <c r="P50" s="43" t="str">
        <f t="shared" si="5"/>
        <v/>
      </c>
      <c r="Q50" s="44" t="str">
        <f t="shared" si="6"/>
        <v/>
      </c>
    </row>
    <row r="51" spans="1:17" s="2" customFormat="1" ht="15.75">
      <c r="A51" s="1" t="str">
        <f>IF(B51="","",SUBTOTAL(3,$B$12:B51))</f>
        <v/>
      </c>
      <c r="B51" s="137"/>
      <c r="C51" s="5" t="str">
        <f>IF(B51="","",IF(ISNA(VLOOKUP($B51,'DANH SÁCH LỚP'!$B$2:$D$966,2,FALSE))=TRUE,"",VLOOKUP($B51,'DANH SÁCH LỚP'!$B$2:$D$966,2,FALSE)))</f>
        <v/>
      </c>
      <c r="D51" s="6" t="str">
        <f>IF(C51="","",IF(ISNA(VLOOKUP($B51,'DANH SÁCH LỚP'!$B$2:$D$966,3,FALSE))=TRUE,"",VLOOKUP($B51,'DANH SÁCH LỚP'!$B$2:$D$966,3,FALSE)))</f>
        <v/>
      </c>
      <c r="E51" s="30"/>
      <c r="F51" s="30"/>
      <c r="G51" s="30"/>
      <c r="H51" s="30"/>
      <c r="I51" s="30"/>
      <c r="J51" s="30"/>
      <c r="K51" s="24" t="str">
        <f t="shared" si="2"/>
        <v/>
      </c>
      <c r="L51" s="50"/>
      <c r="M51" s="44" t="str">
        <f t="shared" si="3"/>
        <v/>
      </c>
      <c r="N51" s="30"/>
      <c r="O51" s="26" t="str">
        <f t="shared" si="4"/>
        <v/>
      </c>
      <c r="P51" s="43" t="str">
        <f t="shared" si="5"/>
        <v/>
      </c>
      <c r="Q51" s="44" t="str">
        <f t="shared" si="6"/>
        <v/>
      </c>
    </row>
    <row r="52" spans="1:17" s="2" customFormat="1" ht="15.75">
      <c r="A52" s="1" t="str">
        <f>IF(B52="","",SUBTOTAL(3,$B$12:B52))</f>
        <v/>
      </c>
      <c r="B52" s="137"/>
      <c r="C52" s="5" t="str">
        <f>IF(B52="","",IF(ISNA(VLOOKUP($B52,'DANH SÁCH LỚP'!$B$2:$D$966,2,FALSE))=TRUE,"",VLOOKUP($B52,'DANH SÁCH LỚP'!$B$2:$D$966,2,FALSE)))</f>
        <v/>
      </c>
      <c r="D52" s="6" t="str">
        <f>IF(C52="","",IF(ISNA(VLOOKUP($B52,'DANH SÁCH LỚP'!$B$2:$D$966,3,FALSE))=TRUE,"",VLOOKUP($B52,'DANH SÁCH LỚP'!$B$2:$D$966,3,FALSE)))</f>
        <v/>
      </c>
      <c r="E52" s="30"/>
      <c r="F52" s="30"/>
      <c r="G52" s="30"/>
      <c r="H52" s="30"/>
      <c r="I52" s="30"/>
      <c r="J52" s="30"/>
      <c r="K52" s="24" t="str">
        <f t="shared" si="2"/>
        <v/>
      </c>
      <c r="L52" s="50"/>
      <c r="M52" s="44" t="str">
        <f t="shared" si="3"/>
        <v/>
      </c>
      <c r="N52" s="30"/>
      <c r="O52" s="26" t="str">
        <f t="shared" si="4"/>
        <v/>
      </c>
      <c r="P52" s="43" t="str">
        <f t="shared" si="5"/>
        <v/>
      </c>
      <c r="Q52" s="44" t="str">
        <f t="shared" si="6"/>
        <v/>
      </c>
    </row>
    <row r="53" spans="1:17" s="2" customFormat="1" ht="15.75">
      <c r="A53" s="1" t="str">
        <f>IF(B53="","",SUBTOTAL(3,$B$12:B53))</f>
        <v/>
      </c>
      <c r="B53" s="137"/>
      <c r="C53" s="5" t="str">
        <f>IF(B53="","",IF(ISNA(VLOOKUP($B53,'DANH SÁCH LỚP'!$B$2:$D$966,2,FALSE))=TRUE,"",VLOOKUP($B53,'DANH SÁCH LỚP'!$B$2:$D$966,2,FALSE)))</f>
        <v/>
      </c>
      <c r="D53" s="6" t="str">
        <f>IF(C53="","",IF(ISNA(VLOOKUP($B53,'DANH SÁCH LỚP'!$B$2:$D$966,3,FALSE))=TRUE,"",VLOOKUP($B53,'DANH SÁCH LỚP'!$B$2:$D$966,3,FALSE)))</f>
        <v/>
      </c>
      <c r="E53" s="30"/>
      <c r="F53" s="30"/>
      <c r="G53" s="30"/>
      <c r="H53" s="30"/>
      <c r="I53" s="30"/>
      <c r="J53" s="30"/>
      <c r="K53" s="24" t="str">
        <f t="shared" si="2"/>
        <v/>
      </c>
      <c r="L53" s="50"/>
      <c r="M53" s="44" t="str">
        <f t="shared" si="3"/>
        <v/>
      </c>
      <c r="N53" s="30"/>
      <c r="O53" s="26" t="str">
        <f t="shared" si="4"/>
        <v/>
      </c>
      <c r="P53" s="43" t="str">
        <f t="shared" si="5"/>
        <v/>
      </c>
      <c r="Q53" s="44" t="str">
        <f t="shared" si="6"/>
        <v/>
      </c>
    </row>
    <row r="54" spans="1:17" s="2" customFormat="1" ht="15.75">
      <c r="A54" s="1" t="str">
        <f>IF(B54="","",SUBTOTAL(3,$B$12:B54))</f>
        <v/>
      </c>
      <c r="B54" s="137"/>
      <c r="C54" s="5" t="str">
        <f>IF(B54="","",IF(ISNA(VLOOKUP($B54,'DANH SÁCH LỚP'!$B$2:$D$966,2,FALSE))=TRUE,"",VLOOKUP($B54,'DANH SÁCH LỚP'!$B$2:$D$966,2,FALSE)))</f>
        <v/>
      </c>
      <c r="D54" s="6" t="str">
        <f>IF(C54="","",IF(ISNA(VLOOKUP($B54,'DANH SÁCH LỚP'!$B$2:$D$966,3,FALSE))=TRUE,"",VLOOKUP($B54,'DANH SÁCH LỚP'!$B$2:$D$966,3,FALSE)))</f>
        <v/>
      </c>
      <c r="E54" s="30"/>
      <c r="F54" s="30"/>
      <c r="G54" s="30"/>
      <c r="H54" s="30"/>
      <c r="I54" s="30"/>
      <c r="J54" s="30"/>
      <c r="K54" s="24" t="str">
        <f t="shared" si="2"/>
        <v/>
      </c>
      <c r="L54" s="50"/>
      <c r="M54" s="44" t="str">
        <f t="shared" si="3"/>
        <v/>
      </c>
      <c r="N54" s="30"/>
      <c r="O54" s="26" t="str">
        <f t="shared" si="4"/>
        <v/>
      </c>
      <c r="P54" s="43" t="str">
        <f t="shared" si="5"/>
        <v/>
      </c>
      <c r="Q54" s="44" t="str">
        <f t="shared" si="6"/>
        <v/>
      </c>
    </row>
    <row r="55" spans="1:17" s="2" customFormat="1" ht="15.75">
      <c r="A55" s="1" t="str">
        <f>IF(B55="","",SUBTOTAL(3,$B$12:B55))</f>
        <v/>
      </c>
      <c r="B55" s="137"/>
      <c r="C55" s="5" t="str">
        <f>IF(B55="","",IF(ISNA(VLOOKUP($B55,'DANH SÁCH LỚP'!$B$2:$D$966,2,FALSE))=TRUE,"",VLOOKUP($B55,'DANH SÁCH LỚP'!$B$2:$D$966,2,FALSE)))</f>
        <v/>
      </c>
      <c r="D55" s="6" t="str">
        <f>IF(C55="","",IF(ISNA(VLOOKUP($B55,'DANH SÁCH LỚP'!$B$2:$D$966,3,FALSE))=TRUE,"",VLOOKUP($B55,'DANH SÁCH LỚP'!$B$2:$D$966,3,FALSE)))</f>
        <v/>
      </c>
      <c r="E55" s="30"/>
      <c r="F55" s="30"/>
      <c r="G55" s="30"/>
      <c r="H55" s="30"/>
      <c r="I55" s="30"/>
      <c r="J55" s="30"/>
      <c r="K55" s="24" t="str">
        <f t="shared" si="2"/>
        <v/>
      </c>
      <c r="L55" s="50"/>
      <c r="M55" s="44" t="str">
        <f t="shared" si="3"/>
        <v/>
      </c>
      <c r="N55" s="30"/>
      <c r="O55" s="26" t="str">
        <f t="shared" si="4"/>
        <v/>
      </c>
      <c r="P55" s="43" t="str">
        <f t="shared" si="5"/>
        <v/>
      </c>
      <c r="Q55" s="44" t="str">
        <f t="shared" si="6"/>
        <v/>
      </c>
    </row>
    <row r="56" spans="1:17" s="2" customFormat="1" ht="15.75">
      <c r="A56" s="1" t="str">
        <f>IF(B56="","",SUBTOTAL(3,$B$12:B56))</f>
        <v/>
      </c>
      <c r="B56" s="137"/>
      <c r="C56" s="5" t="str">
        <f>IF(B56="","",IF(ISNA(VLOOKUP($B56,'DANH SÁCH LỚP'!$B$2:$D$966,2,FALSE))=TRUE,"",VLOOKUP($B56,'DANH SÁCH LỚP'!$B$2:$D$966,2,FALSE)))</f>
        <v/>
      </c>
      <c r="D56" s="6" t="str">
        <f>IF(C56="","",IF(ISNA(VLOOKUP($B56,'DANH SÁCH LỚP'!$B$2:$D$966,3,FALSE))=TRUE,"",VLOOKUP($B56,'DANH SÁCH LỚP'!$B$2:$D$966,3,FALSE)))</f>
        <v/>
      </c>
      <c r="E56" s="30"/>
      <c r="F56" s="30"/>
      <c r="G56" s="30"/>
      <c r="H56" s="30"/>
      <c r="I56" s="30"/>
      <c r="J56" s="30"/>
      <c r="K56" s="24" t="str">
        <f t="shared" si="2"/>
        <v/>
      </c>
      <c r="L56" s="50"/>
      <c r="M56" s="44" t="str">
        <f t="shared" si="3"/>
        <v/>
      </c>
      <c r="N56" s="30"/>
      <c r="O56" s="26" t="str">
        <f t="shared" si="4"/>
        <v/>
      </c>
      <c r="P56" s="43" t="str">
        <f t="shared" si="5"/>
        <v/>
      </c>
      <c r="Q56" s="44" t="str">
        <f t="shared" si="6"/>
        <v/>
      </c>
    </row>
    <row r="57" spans="1:17" s="2" customFormat="1" ht="15.75">
      <c r="A57" s="1" t="str">
        <f>IF(B57="","",SUBTOTAL(3,$B$12:B57))</f>
        <v/>
      </c>
      <c r="B57" s="137"/>
      <c r="C57" s="5" t="str">
        <f>IF(B57="","",IF(ISNA(VLOOKUP($B57,'DANH SÁCH LỚP'!$B$2:$D$966,2,FALSE))=TRUE,"",VLOOKUP($B57,'DANH SÁCH LỚP'!$B$2:$D$966,2,FALSE)))</f>
        <v/>
      </c>
      <c r="D57" s="6" t="str">
        <f>IF(C57="","",IF(ISNA(VLOOKUP($B57,'DANH SÁCH LỚP'!$B$2:$D$966,3,FALSE))=TRUE,"",VLOOKUP($B57,'DANH SÁCH LỚP'!$B$2:$D$966,3,FALSE)))</f>
        <v/>
      </c>
      <c r="E57" s="30"/>
      <c r="F57" s="30"/>
      <c r="G57" s="30"/>
      <c r="H57" s="30"/>
      <c r="I57" s="30"/>
      <c r="J57" s="30"/>
      <c r="K57" s="24" t="str">
        <f t="shared" si="2"/>
        <v/>
      </c>
      <c r="L57" s="50"/>
      <c r="M57" s="44" t="str">
        <f t="shared" si="3"/>
        <v/>
      </c>
      <c r="N57" s="30"/>
      <c r="O57" s="26" t="str">
        <f t="shared" si="4"/>
        <v/>
      </c>
      <c r="P57" s="43" t="str">
        <f t="shared" si="5"/>
        <v/>
      </c>
      <c r="Q57" s="44" t="str">
        <f t="shared" si="6"/>
        <v/>
      </c>
    </row>
    <row r="58" spans="1:17" s="2" customFormat="1" ht="15.75">
      <c r="A58" s="1" t="str">
        <f>IF(B58="","",SUBTOTAL(3,$B$12:B58))</f>
        <v/>
      </c>
      <c r="B58" s="137"/>
      <c r="C58" s="5" t="str">
        <f>IF(B58="","",IF(ISNA(VLOOKUP($B58,'DANH SÁCH LỚP'!$B$2:$D$966,2,FALSE))=TRUE,"",VLOOKUP($B58,'DANH SÁCH LỚP'!$B$2:$D$966,2,FALSE)))</f>
        <v/>
      </c>
      <c r="D58" s="6" t="str">
        <f>IF(C58="","",IF(ISNA(VLOOKUP($B58,'DANH SÁCH LỚP'!$B$2:$D$966,3,FALSE))=TRUE,"",VLOOKUP($B58,'DANH SÁCH LỚP'!$B$2:$D$966,3,FALSE)))</f>
        <v/>
      </c>
      <c r="E58" s="30"/>
      <c r="F58" s="30"/>
      <c r="G58" s="30"/>
      <c r="H58" s="30"/>
      <c r="I58" s="30"/>
      <c r="J58" s="30"/>
      <c r="K58" s="24" t="str">
        <f t="shared" si="2"/>
        <v/>
      </c>
      <c r="L58" s="50"/>
      <c r="M58" s="44" t="str">
        <f t="shared" si="3"/>
        <v/>
      </c>
      <c r="N58" s="30"/>
      <c r="O58" s="26" t="str">
        <f t="shared" si="4"/>
        <v/>
      </c>
      <c r="P58" s="43" t="str">
        <f t="shared" si="5"/>
        <v/>
      </c>
      <c r="Q58" s="44" t="str">
        <f t="shared" si="6"/>
        <v/>
      </c>
    </row>
    <row r="59" spans="1:17" s="2" customFormat="1" ht="15.75">
      <c r="A59" s="1" t="str">
        <f>IF(B59="","",SUBTOTAL(3,$B$12:B59))</f>
        <v/>
      </c>
      <c r="B59" s="137"/>
      <c r="C59" s="5" t="str">
        <f>IF(B59="","",IF(ISNA(VLOOKUP($B59,'DANH SÁCH LỚP'!$B$2:$D$966,2,FALSE))=TRUE,"",VLOOKUP($B59,'DANH SÁCH LỚP'!$B$2:$D$966,2,FALSE)))</f>
        <v/>
      </c>
      <c r="D59" s="6" t="str">
        <f>IF(C59="","",IF(ISNA(VLOOKUP($B59,'DANH SÁCH LỚP'!$B$2:$D$966,3,FALSE))=TRUE,"",VLOOKUP($B59,'DANH SÁCH LỚP'!$B$2:$D$966,3,FALSE)))</f>
        <v/>
      </c>
      <c r="E59" s="30"/>
      <c r="F59" s="30"/>
      <c r="G59" s="30"/>
      <c r="H59" s="30"/>
      <c r="I59" s="30"/>
      <c r="J59" s="30"/>
      <c r="K59" s="24" t="str">
        <f t="shared" si="2"/>
        <v/>
      </c>
      <c r="L59" s="50"/>
      <c r="M59" s="44" t="str">
        <f t="shared" si="3"/>
        <v/>
      </c>
      <c r="N59" s="30"/>
      <c r="O59" s="26" t="str">
        <f t="shared" si="4"/>
        <v/>
      </c>
      <c r="P59" s="43" t="str">
        <f t="shared" si="5"/>
        <v/>
      </c>
      <c r="Q59" s="44" t="str">
        <f t="shared" si="6"/>
        <v/>
      </c>
    </row>
    <row r="60" spans="1:17" s="2" customFormat="1" ht="15.75">
      <c r="A60" s="1" t="str">
        <f>IF(B60="","",SUBTOTAL(3,$B$12:B60))</f>
        <v/>
      </c>
      <c r="B60" s="137"/>
      <c r="C60" s="5" t="str">
        <f>IF(B60="","",IF(ISNA(VLOOKUP($B60,'DANH SÁCH LỚP'!$B$2:$D$966,2,FALSE))=TRUE,"",VLOOKUP($B60,'DANH SÁCH LỚP'!$B$2:$D$966,2,FALSE)))</f>
        <v/>
      </c>
      <c r="D60" s="6" t="str">
        <f>IF(C60="","",IF(ISNA(VLOOKUP($B60,'DANH SÁCH LỚP'!$B$2:$D$966,3,FALSE))=TRUE,"",VLOOKUP($B60,'DANH SÁCH LỚP'!$B$2:$D$966,3,FALSE)))</f>
        <v/>
      </c>
      <c r="E60" s="30"/>
      <c r="F60" s="30"/>
      <c r="G60" s="30"/>
      <c r="H60" s="30"/>
      <c r="I60" s="30"/>
      <c r="J60" s="30"/>
      <c r="K60" s="24" t="str">
        <f t="shared" si="2"/>
        <v/>
      </c>
      <c r="L60" s="50"/>
      <c r="M60" s="44" t="str">
        <f t="shared" si="3"/>
        <v/>
      </c>
      <c r="N60" s="30"/>
      <c r="O60" s="26" t="str">
        <f t="shared" si="4"/>
        <v/>
      </c>
      <c r="P60" s="43" t="str">
        <f t="shared" si="5"/>
        <v/>
      </c>
      <c r="Q60" s="44" t="str">
        <f t="shared" si="6"/>
        <v/>
      </c>
    </row>
    <row r="61" spans="1:17" s="2" customFormat="1" ht="15.75">
      <c r="A61" s="1" t="str">
        <f>IF(B61="","",SUBTOTAL(3,$B$12:B61))</f>
        <v/>
      </c>
      <c r="B61" s="137"/>
      <c r="C61" s="5" t="str">
        <f>IF(B61="","",IF(ISNA(VLOOKUP($B61,'DANH SÁCH LỚP'!$B$2:$D$966,2,FALSE))=TRUE,"",VLOOKUP($B61,'DANH SÁCH LỚP'!$B$2:$D$966,2,FALSE)))</f>
        <v/>
      </c>
      <c r="D61" s="6" t="str">
        <f>IF(C61="","",IF(ISNA(VLOOKUP($B61,'DANH SÁCH LỚP'!$B$2:$D$966,3,FALSE))=TRUE,"",VLOOKUP($B61,'DANH SÁCH LỚP'!$B$2:$D$966,3,FALSE)))</f>
        <v/>
      </c>
      <c r="E61" s="30"/>
      <c r="F61" s="30"/>
      <c r="G61" s="30"/>
      <c r="H61" s="30"/>
      <c r="I61" s="30"/>
      <c r="J61" s="30"/>
      <c r="K61" s="24" t="str">
        <f t="shared" si="2"/>
        <v/>
      </c>
      <c r="L61" s="50"/>
      <c r="M61" s="44" t="str">
        <f t="shared" si="3"/>
        <v/>
      </c>
      <c r="N61" s="30"/>
      <c r="O61" s="26" t="str">
        <f t="shared" si="4"/>
        <v/>
      </c>
      <c r="P61" s="43" t="str">
        <f t="shared" si="5"/>
        <v/>
      </c>
      <c r="Q61" s="44" t="str">
        <f t="shared" si="6"/>
        <v/>
      </c>
    </row>
    <row r="62" spans="1:17" s="2" customFormat="1" ht="15.75">
      <c r="A62" s="1" t="str">
        <f>IF(B62="","",SUBTOTAL(3,$B$12:B62))</f>
        <v/>
      </c>
      <c r="B62" s="137"/>
      <c r="C62" s="5" t="str">
        <f>IF(B62="","",IF(ISNA(VLOOKUP($B62,'DANH SÁCH LỚP'!$B$2:$D$966,2,FALSE))=TRUE,"",VLOOKUP($B62,'DANH SÁCH LỚP'!$B$2:$D$966,2,FALSE)))</f>
        <v/>
      </c>
      <c r="D62" s="6" t="str">
        <f>IF(C62="","",IF(ISNA(VLOOKUP($B62,'DANH SÁCH LỚP'!$B$2:$D$966,3,FALSE))=TRUE,"",VLOOKUP($B62,'DANH SÁCH LỚP'!$B$2:$D$966,3,FALSE)))</f>
        <v/>
      </c>
      <c r="E62" s="30"/>
      <c r="F62" s="30"/>
      <c r="G62" s="30"/>
      <c r="H62" s="30"/>
      <c r="I62" s="30"/>
      <c r="J62" s="30"/>
      <c r="K62" s="24" t="str">
        <f t="shared" si="2"/>
        <v/>
      </c>
      <c r="L62" s="50"/>
      <c r="M62" s="44" t="str">
        <f t="shared" si="3"/>
        <v/>
      </c>
      <c r="N62" s="30"/>
      <c r="O62" s="26" t="str">
        <f t="shared" si="4"/>
        <v/>
      </c>
      <c r="P62" s="43" t="str">
        <f t="shared" si="5"/>
        <v/>
      </c>
      <c r="Q62" s="44" t="str">
        <f t="shared" si="6"/>
        <v/>
      </c>
    </row>
    <row r="63" spans="1:17" s="2" customFormat="1" ht="15.75">
      <c r="A63" s="1" t="str">
        <f>IF(B63="","",SUBTOTAL(3,$B$12:B63))</f>
        <v/>
      </c>
      <c r="B63" s="137"/>
      <c r="C63" s="5" t="str">
        <f>IF(B63="","",IF(ISNA(VLOOKUP($B63,'DANH SÁCH LỚP'!$B$2:$D$966,2,FALSE))=TRUE,"",VLOOKUP($B63,'DANH SÁCH LỚP'!$B$2:$D$966,2,FALSE)))</f>
        <v/>
      </c>
      <c r="D63" s="6" t="str">
        <f>IF(C63="","",IF(ISNA(VLOOKUP($B63,'DANH SÁCH LỚP'!$B$2:$D$966,3,FALSE))=TRUE,"",VLOOKUP($B63,'DANH SÁCH LỚP'!$B$2:$D$966,3,FALSE)))</f>
        <v/>
      </c>
      <c r="E63" s="30"/>
      <c r="F63" s="30"/>
      <c r="G63" s="30"/>
      <c r="H63" s="30"/>
      <c r="I63" s="30"/>
      <c r="J63" s="30"/>
      <c r="K63" s="24" t="str">
        <f t="shared" si="2"/>
        <v/>
      </c>
      <c r="L63" s="50"/>
      <c r="M63" s="44" t="str">
        <f t="shared" si="3"/>
        <v/>
      </c>
      <c r="N63" s="30"/>
      <c r="O63" s="26" t="str">
        <f t="shared" si="4"/>
        <v/>
      </c>
      <c r="P63" s="43" t="str">
        <f t="shared" si="5"/>
        <v/>
      </c>
      <c r="Q63" s="44" t="str">
        <f t="shared" si="6"/>
        <v/>
      </c>
    </row>
    <row r="64" spans="1:17" s="2" customFormat="1" ht="15.75">
      <c r="A64" s="1" t="str">
        <f>IF(B64="","",SUBTOTAL(3,$B$12:B64))</f>
        <v/>
      </c>
      <c r="B64" s="137"/>
      <c r="C64" s="5" t="str">
        <f>IF(B64="","",IF(ISNA(VLOOKUP($B64,'DANH SÁCH LỚP'!$B$2:$D$966,2,FALSE))=TRUE,"",VLOOKUP($B64,'DANH SÁCH LỚP'!$B$2:$D$966,2,FALSE)))</f>
        <v/>
      </c>
      <c r="D64" s="6" t="str">
        <f>IF(C64="","",IF(ISNA(VLOOKUP($B64,'DANH SÁCH LỚP'!$B$2:$D$966,3,FALSE))=TRUE,"",VLOOKUP($B64,'DANH SÁCH LỚP'!$B$2:$D$966,3,FALSE)))</f>
        <v/>
      </c>
      <c r="E64" s="30"/>
      <c r="F64" s="30"/>
      <c r="G64" s="30"/>
      <c r="H64" s="30"/>
      <c r="I64" s="30"/>
      <c r="J64" s="30"/>
      <c r="K64" s="24" t="str">
        <f t="shared" si="2"/>
        <v/>
      </c>
      <c r="L64" s="50"/>
      <c r="M64" s="44" t="str">
        <f t="shared" si="3"/>
        <v/>
      </c>
      <c r="N64" s="30"/>
      <c r="O64" s="26" t="str">
        <f t="shared" si="4"/>
        <v/>
      </c>
      <c r="P64" s="43" t="str">
        <f t="shared" si="5"/>
        <v/>
      </c>
      <c r="Q64" s="44" t="str">
        <f t="shared" si="6"/>
        <v/>
      </c>
    </row>
    <row r="65" spans="1:17" s="2" customFormat="1" ht="15">
      <c r="A65" s="1" t="str">
        <f>IF(B65="","",SUBTOTAL(3,$B$12:B65))</f>
        <v/>
      </c>
      <c r="B65" s="114"/>
      <c r="C65" s="5" t="str">
        <f>IF(B65="","",IF(ISNA(VLOOKUP($B65,'DANH SÁCH LỚP'!$B$2:$D$966,2,FALSE))=TRUE,"",VLOOKUP($B65,'DANH SÁCH LỚP'!$B$2:$D$966,2,FALSE)))</f>
        <v/>
      </c>
      <c r="D65" s="6" t="str">
        <f>IF(C65="","",IF(ISNA(VLOOKUP($B65,'DANH SÁCH LỚP'!$B$2:$D$966,3,FALSE))=TRUE,"",VLOOKUP($B65,'DANH SÁCH LỚP'!$B$2:$D$966,3,FALSE)))</f>
        <v/>
      </c>
      <c r="E65" s="30"/>
      <c r="F65" s="30"/>
      <c r="G65" s="30"/>
      <c r="H65" s="30"/>
      <c r="I65" s="30"/>
      <c r="J65" s="30"/>
      <c r="K65" s="24" t="str">
        <f t="shared" si="2"/>
        <v/>
      </c>
      <c r="L65" s="50"/>
      <c r="M65" s="44" t="str">
        <f t="shared" si="3"/>
        <v/>
      </c>
      <c r="N65" s="30"/>
      <c r="O65" s="26" t="str">
        <f t="shared" si="4"/>
        <v/>
      </c>
      <c r="P65" s="43" t="str">
        <f t="shared" si="5"/>
        <v/>
      </c>
      <c r="Q65" s="44" t="str">
        <f t="shared" si="6"/>
        <v/>
      </c>
    </row>
    <row r="66" spans="1:17" s="2" customFormat="1" ht="15">
      <c r="A66" s="1" t="str">
        <f>IF(B66="","",SUBTOTAL(3,$B$12:B66))</f>
        <v/>
      </c>
      <c r="B66" s="114"/>
      <c r="C66" s="5" t="str">
        <f>IF(B66="","",IF(ISNA(VLOOKUP($B66,'DANH SÁCH LỚP'!$B$2:$D$966,2,FALSE))=TRUE,"",VLOOKUP($B66,'DANH SÁCH LỚP'!$B$2:$D$966,2,FALSE)))</f>
        <v/>
      </c>
      <c r="D66" s="6" t="str">
        <f>IF(C66="","",IF(ISNA(VLOOKUP($B66,'DANH SÁCH LỚP'!$B$2:$D$966,3,FALSE))=TRUE,"",VLOOKUP($B66,'DANH SÁCH LỚP'!$B$2:$D$966,3,FALSE)))</f>
        <v/>
      </c>
      <c r="E66" s="30"/>
      <c r="F66" s="30"/>
      <c r="G66" s="30"/>
      <c r="H66" s="30"/>
      <c r="I66" s="30"/>
      <c r="J66" s="30"/>
      <c r="K66" s="24" t="str">
        <f t="shared" si="2"/>
        <v/>
      </c>
      <c r="L66" s="50"/>
      <c r="M66" s="44" t="str">
        <f t="shared" si="3"/>
        <v/>
      </c>
      <c r="N66" s="30"/>
      <c r="O66" s="26" t="str">
        <f t="shared" si="4"/>
        <v/>
      </c>
      <c r="P66" s="43" t="str">
        <f t="shared" si="5"/>
        <v/>
      </c>
      <c r="Q66" s="44" t="str">
        <f t="shared" si="6"/>
        <v/>
      </c>
    </row>
    <row r="67" spans="1:17" s="2" customFormat="1" ht="15">
      <c r="A67" s="1" t="str">
        <f>IF(B67="","",SUBTOTAL(3,$B$12:B67))</f>
        <v/>
      </c>
      <c r="B67" s="114"/>
      <c r="C67" s="5" t="str">
        <f>IF(B67="","",IF(ISNA(VLOOKUP($B67,'DANH SÁCH LỚP'!$B$2:$D$966,2,FALSE))=TRUE,"",VLOOKUP($B67,'DANH SÁCH LỚP'!$B$2:$D$966,2,FALSE)))</f>
        <v/>
      </c>
      <c r="D67" s="6" t="str">
        <f>IF(C67="","",IF(ISNA(VLOOKUP($B67,'DANH SÁCH LỚP'!$B$2:$D$966,3,FALSE))=TRUE,"",VLOOKUP($B67,'DANH SÁCH LỚP'!$B$2:$D$966,3,FALSE)))</f>
        <v/>
      </c>
      <c r="E67" s="30"/>
      <c r="F67" s="30"/>
      <c r="G67" s="30"/>
      <c r="H67" s="30"/>
      <c r="I67" s="30"/>
      <c r="J67" s="30"/>
      <c r="K67" s="24" t="str">
        <f t="shared" si="2"/>
        <v/>
      </c>
      <c r="L67" s="50"/>
      <c r="M67" s="44" t="str">
        <f t="shared" si="3"/>
        <v/>
      </c>
      <c r="N67" s="30"/>
      <c r="O67" s="26" t="str">
        <f t="shared" si="4"/>
        <v/>
      </c>
      <c r="P67" s="43" t="str">
        <f t="shared" si="5"/>
        <v/>
      </c>
      <c r="Q67" s="44" t="str">
        <f t="shared" si="6"/>
        <v/>
      </c>
    </row>
    <row r="68" spans="1:17" s="2" customFormat="1" ht="15">
      <c r="A68" s="1" t="str">
        <f>IF(B68="","",SUBTOTAL(3,$B$12:B68))</f>
        <v/>
      </c>
      <c r="B68" s="114"/>
      <c r="C68" s="5" t="str">
        <f>IF(B68="","",IF(ISNA(VLOOKUP($B68,'DANH SÁCH LỚP'!$B$2:$D$966,2,FALSE))=TRUE,"",VLOOKUP($B68,'DANH SÁCH LỚP'!$B$2:$D$966,2,FALSE)))</f>
        <v/>
      </c>
      <c r="D68" s="6" t="str">
        <f>IF(C68="","",IF(ISNA(VLOOKUP($B68,'DANH SÁCH LỚP'!$B$2:$D$966,3,FALSE))=TRUE,"",VLOOKUP($B68,'DANH SÁCH LỚP'!$B$2:$D$966,3,FALSE)))</f>
        <v/>
      </c>
      <c r="E68" s="30"/>
      <c r="F68" s="30"/>
      <c r="G68" s="30"/>
      <c r="H68" s="30"/>
      <c r="I68" s="30"/>
      <c r="J68" s="30"/>
      <c r="K68" s="24" t="str">
        <f t="shared" si="2"/>
        <v/>
      </c>
      <c r="L68" s="50"/>
      <c r="M68" s="44" t="str">
        <f t="shared" si="3"/>
        <v/>
      </c>
      <c r="N68" s="30"/>
      <c r="O68" s="26" t="str">
        <f t="shared" si="4"/>
        <v/>
      </c>
      <c r="P68" s="43" t="str">
        <f t="shared" si="5"/>
        <v/>
      </c>
      <c r="Q68" s="44" t="str">
        <f t="shared" si="6"/>
        <v/>
      </c>
    </row>
    <row r="69" spans="1:17" s="2" customFormat="1" ht="15">
      <c r="A69" s="1" t="str">
        <f>IF(B69="","",SUBTOTAL(3,$B$12:B69))</f>
        <v/>
      </c>
      <c r="B69" s="114"/>
      <c r="C69" s="5" t="str">
        <f>IF(B69="","",IF(ISNA(VLOOKUP($B69,'DANH SÁCH LỚP'!$B$2:$D$966,2,FALSE))=TRUE,"",VLOOKUP($B69,'DANH SÁCH LỚP'!$B$2:$D$966,2,FALSE)))</f>
        <v/>
      </c>
      <c r="D69" s="6" t="str">
        <f>IF(C69="","",IF(ISNA(VLOOKUP($B69,'DANH SÁCH LỚP'!$B$2:$D$966,3,FALSE))=TRUE,"",VLOOKUP($B69,'DANH SÁCH LỚP'!$B$2:$D$966,3,FALSE)))</f>
        <v/>
      </c>
      <c r="E69" s="30"/>
      <c r="F69" s="30"/>
      <c r="G69" s="30"/>
      <c r="H69" s="30"/>
      <c r="I69" s="30"/>
      <c r="J69" s="30"/>
      <c r="K69" s="24" t="str">
        <f t="shared" si="2"/>
        <v/>
      </c>
      <c r="L69" s="50"/>
      <c r="M69" s="44" t="str">
        <f t="shared" si="3"/>
        <v/>
      </c>
      <c r="N69" s="30"/>
      <c r="O69" s="26" t="str">
        <f t="shared" si="4"/>
        <v/>
      </c>
      <c r="P69" s="43" t="str">
        <f t="shared" si="5"/>
        <v/>
      </c>
      <c r="Q69" s="44" t="str">
        <f t="shared" si="6"/>
        <v/>
      </c>
    </row>
    <row r="70" spans="1:17" s="2" customFormat="1" ht="15">
      <c r="A70" s="1" t="str">
        <f>IF(B70="","",SUBTOTAL(3,$B$12:B70))</f>
        <v/>
      </c>
      <c r="B70" s="114"/>
      <c r="C70" s="5" t="str">
        <f>IF(B70="","",IF(ISNA(VLOOKUP($B70,'DANH SÁCH LỚP'!$B$2:$D$966,2,FALSE))=TRUE,"",VLOOKUP($B70,'DANH SÁCH LỚP'!$B$2:$D$966,2,FALSE)))</f>
        <v/>
      </c>
      <c r="D70" s="6" t="str">
        <f>IF(C70="","",IF(ISNA(VLOOKUP($B70,'DANH SÁCH LỚP'!$B$2:$D$966,3,FALSE))=TRUE,"",VLOOKUP($B70,'DANH SÁCH LỚP'!$B$2:$D$966,3,FALSE)))</f>
        <v/>
      </c>
      <c r="E70" s="30"/>
      <c r="F70" s="30"/>
      <c r="G70" s="30"/>
      <c r="H70" s="30"/>
      <c r="I70" s="30"/>
      <c r="J70" s="30"/>
      <c r="K70" s="24" t="str">
        <f t="shared" si="2"/>
        <v/>
      </c>
      <c r="L70" s="50"/>
      <c r="M70" s="44" t="str">
        <f t="shared" si="3"/>
        <v/>
      </c>
      <c r="N70" s="30"/>
      <c r="O70" s="26" t="str">
        <f t="shared" si="4"/>
        <v/>
      </c>
      <c r="P70" s="43" t="str">
        <f t="shared" si="5"/>
        <v/>
      </c>
      <c r="Q70" s="44" t="str">
        <f t="shared" si="6"/>
        <v/>
      </c>
    </row>
    <row r="71" spans="1:17" s="2" customFormat="1" ht="15">
      <c r="A71" s="1" t="str">
        <f>IF(B71="","",SUBTOTAL(3,$B$12:B71))</f>
        <v/>
      </c>
      <c r="B71" s="114"/>
      <c r="C71" s="5" t="str">
        <f>IF(B71="","",IF(ISNA(VLOOKUP($B71,'DANH SÁCH LỚP'!$B$2:$D$966,2,FALSE))=TRUE,"",VLOOKUP($B71,'DANH SÁCH LỚP'!$B$2:$D$966,2,FALSE)))</f>
        <v/>
      </c>
      <c r="D71" s="6" t="str">
        <f>IF(C71="","",IF(ISNA(VLOOKUP($B71,'DANH SÁCH LỚP'!$B$2:$D$966,3,FALSE))=TRUE,"",VLOOKUP($B71,'DANH SÁCH LỚP'!$B$2:$D$966,3,FALSE)))</f>
        <v/>
      </c>
      <c r="E71" s="30"/>
      <c r="F71" s="30"/>
      <c r="G71" s="30"/>
      <c r="H71" s="30"/>
      <c r="I71" s="30"/>
      <c r="J71" s="30"/>
      <c r="K71" s="24" t="str">
        <f t="shared" si="2"/>
        <v/>
      </c>
      <c r="L71" s="50"/>
      <c r="M71" s="44" t="str">
        <f t="shared" si="3"/>
        <v/>
      </c>
      <c r="N71" s="30"/>
      <c r="O71" s="26" t="str">
        <f t="shared" si="4"/>
        <v/>
      </c>
      <c r="P71" s="43" t="str">
        <f t="shared" si="5"/>
        <v/>
      </c>
      <c r="Q71" s="44" t="str">
        <f t="shared" si="6"/>
        <v/>
      </c>
    </row>
    <row r="72" spans="1:17" s="2" customFormat="1" ht="15">
      <c r="A72" s="1" t="str">
        <f>IF(B72="","",SUBTOTAL(3,$B$12:B72))</f>
        <v/>
      </c>
      <c r="B72" s="114"/>
      <c r="C72" s="5" t="str">
        <f>IF(B72="","",IF(ISNA(VLOOKUP($B72,'DANH SÁCH LỚP'!$B$2:$D$966,2,FALSE))=TRUE,"",VLOOKUP($B72,'DANH SÁCH LỚP'!$B$2:$D$966,2,FALSE)))</f>
        <v/>
      </c>
      <c r="D72" s="6" t="str">
        <f>IF(C72="","",IF(ISNA(VLOOKUP($B72,'DANH SÁCH LỚP'!$B$2:$D$966,3,FALSE))=TRUE,"",VLOOKUP($B72,'DANH SÁCH LỚP'!$B$2:$D$966,3,FALSE)))</f>
        <v/>
      </c>
      <c r="E72" s="30"/>
      <c r="F72" s="30"/>
      <c r="G72" s="30"/>
      <c r="H72" s="30"/>
      <c r="I72" s="30"/>
      <c r="J72" s="30"/>
      <c r="K72" s="24" t="str">
        <f t="shared" si="2"/>
        <v/>
      </c>
      <c r="L72" s="50"/>
      <c r="M72" s="44" t="str">
        <f t="shared" si="3"/>
        <v/>
      </c>
      <c r="N72" s="30"/>
      <c r="O72" s="26" t="str">
        <f t="shared" si="4"/>
        <v/>
      </c>
      <c r="P72" s="43" t="str">
        <f t="shared" si="5"/>
        <v/>
      </c>
      <c r="Q72" s="44" t="str">
        <f t="shared" si="6"/>
        <v/>
      </c>
    </row>
    <row r="73" spans="1:17" s="2" customFormat="1" ht="15">
      <c r="A73" s="1" t="str">
        <f>IF(B73="","",SUBTOTAL(3,$B$12:B73))</f>
        <v/>
      </c>
      <c r="B73" s="114"/>
      <c r="C73" s="5" t="str">
        <f>IF(B73="","",IF(ISNA(VLOOKUP($B73,'DANH SÁCH LỚP'!$B$2:$D$966,2,FALSE))=TRUE,"",VLOOKUP($B73,'DANH SÁCH LỚP'!$B$2:$D$966,2,FALSE)))</f>
        <v/>
      </c>
      <c r="D73" s="6" t="str">
        <f>IF(C73="","",IF(ISNA(VLOOKUP($B73,'DANH SÁCH LỚP'!$B$2:$D$966,3,FALSE))=TRUE,"",VLOOKUP($B73,'DANH SÁCH LỚP'!$B$2:$D$966,3,FALSE)))</f>
        <v/>
      </c>
      <c r="E73" s="30"/>
      <c r="F73" s="30"/>
      <c r="G73" s="30"/>
      <c r="H73" s="30"/>
      <c r="I73" s="30"/>
      <c r="J73" s="30"/>
      <c r="K73" s="24" t="str">
        <f t="shared" si="2"/>
        <v/>
      </c>
      <c r="L73" s="50"/>
      <c r="M73" s="44" t="str">
        <f t="shared" si="3"/>
        <v/>
      </c>
      <c r="N73" s="30"/>
      <c r="O73" s="26" t="str">
        <f t="shared" si="4"/>
        <v/>
      </c>
      <c r="P73" s="43" t="str">
        <f t="shared" si="5"/>
        <v/>
      </c>
      <c r="Q73" s="44" t="str">
        <f t="shared" si="6"/>
        <v/>
      </c>
    </row>
    <row r="74" spans="1:17" s="2" customFormat="1" ht="15">
      <c r="A74" s="1" t="str">
        <f>IF(B74="","",SUBTOTAL(3,$B$12:B74))</f>
        <v/>
      </c>
      <c r="B74" s="114"/>
      <c r="C74" s="5" t="str">
        <f>IF(B74="","",IF(ISNA(VLOOKUP($B74,'DANH SÁCH LỚP'!$B$2:$D$966,2,FALSE))=TRUE,"",VLOOKUP($B74,'DANH SÁCH LỚP'!$B$2:$D$966,2,FALSE)))</f>
        <v/>
      </c>
      <c r="D74" s="6" t="str">
        <f>IF(C74="","",IF(ISNA(VLOOKUP($B74,'DANH SÁCH LỚP'!$B$2:$D$966,3,FALSE))=TRUE,"",VLOOKUP($B74,'DANH SÁCH LỚP'!$B$2:$D$966,3,FALSE)))</f>
        <v/>
      </c>
      <c r="E74" s="30"/>
      <c r="F74" s="30"/>
      <c r="G74" s="30"/>
      <c r="H74" s="30"/>
      <c r="I74" s="30"/>
      <c r="J74" s="30"/>
      <c r="K74" s="24" t="str">
        <f t="shared" si="2"/>
        <v/>
      </c>
      <c r="L74" s="50"/>
      <c r="M74" s="44" t="str">
        <f t="shared" si="3"/>
        <v/>
      </c>
      <c r="N74" s="30"/>
      <c r="O74" s="26" t="str">
        <f t="shared" si="4"/>
        <v/>
      </c>
      <c r="P74" s="43" t="str">
        <f t="shared" si="5"/>
        <v/>
      </c>
      <c r="Q74" s="44" t="str">
        <f t="shared" si="6"/>
        <v/>
      </c>
    </row>
    <row r="75" spans="1:17" s="2" customFormat="1" ht="15">
      <c r="A75" s="1" t="str">
        <f>IF(B75="","",SUBTOTAL(3,$B$12:B75))</f>
        <v/>
      </c>
      <c r="B75" s="114"/>
      <c r="C75" s="5" t="str">
        <f>IF(B75="","",IF(ISNA(VLOOKUP($B75,'DANH SÁCH LỚP'!$B$2:$D$966,2,FALSE))=TRUE,"",VLOOKUP($B75,'DANH SÁCH LỚP'!$B$2:$D$966,2,FALSE)))</f>
        <v/>
      </c>
      <c r="D75" s="6" t="str">
        <f>IF(C75="","",IF(ISNA(VLOOKUP($B75,'DANH SÁCH LỚP'!$B$2:$D$966,3,FALSE))=TRUE,"",VLOOKUP($B75,'DANH SÁCH LỚP'!$B$2:$D$966,3,FALSE)))</f>
        <v/>
      </c>
      <c r="E75" s="30"/>
      <c r="F75" s="30"/>
      <c r="G75" s="30"/>
      <c r="H75" s="30"/>
      <c r="I75" s="30"/>
      <c r="J75" s="30"/>
      <c r="K75" s="24" t="str">
        <f t="shared" si="2"/>
        <v/>
      </c>
      <c r="L75" s="50"/>
      <c r="M75" s="44" t="str">
        <f t="shared" si="3"/>
        <v/>
      </c>
      <c r="N75" s="30"/>
      <c r="O75" s="26" t="str">
        <f t="shared" si="4"/>
        <v/>
      </c>
      <c r="P75" s="43" t="str">
        <f t="shared" si="5"/>
        <v/>
      </c>
      <c r="Q75" s="44" t="str">
        <f t="shared" si="6"/>
        <v/>
      </c>
    </row>
    <row r="76" spans="1:17" s="2" customFormat="1" ht="15">
      <c r="A76" s="1" t="str">
        <f>IF(B76="","",SUBTOTAL(3,$B$12:B76))</f>
        <v/>
      </c>
      <c r="B76" s="114"/>
      <c r="C76" s="5" t="str">
        <f>IF(B76="","",IF(ISNA(VLOOKUP($B76,'DANH SÁCH LỚP'!$B$2:$D$966,2,FALSE))=TRUE,"",VLOOKUP($B76,'DANH SÁCH LỚP'!$B$2:$D$966,2,FALSE)))</f>
        <v/>
      </c>
      <c r="D76" s="6" t="str">
        <f>IF(C76="","",IF(ISNA(VLOOKUP($B76,'DANH SÁCH LỚP'!$B$2:$D$966,3,FALSE))=TRUE,"",VLOOKUP($B76,'DANH SÁCH LỚP'!$B$2:$D$966,3,FALSE)))</f>
        <v/>
      </c>
      <c r="E76" s="30"/>
      <c r="F76" s="30"/>
      <c r="G76" s="30"/>
      <c r="H76" s="30"/>
      <c r="I76" s="30"/>
      <c r="J76" s="30"/>
      <c r="K76" s="24" t="str">
        <f t="shared" si="2"/>
        <v/>
      </c>
      <c r="L76" s="50"/>
      <c r="M76" s="44" t="str">
        <f t="shared" si="3"/>
        <v/>
      </c>
      <c r="N76" s="30"/>
      <c r="O76" s="26" t="str">
        <f t="shared" si="4"/>
        <v/>
      </c>
      <c r="P76" s="43" t="str">
        <f t="shared" ref="P76:P101" si="7">IF(B76="","",IF(O76="","KXL",IF(O76&lt;4,"Kém",IF(O76&lt;5,"Yếu",IF(O76&lt;6,"TB",IF(O76&lt;7,"TBK",IF(O76&lt;8,"Khá",IF(O76&lt;9,"Giỏi","XS"))))))))</f>
        <v/>
      </c>
      <c r="Q76" s="44" t="str">
        <f t="shared" ref="Q76:Q101" si="8">IF(OR(B76="",$C$6="",$I$6="",$H$119=""),"",IF(AND(N76&gt;=3,O76&gt;=5),"ĐẠT","KĐẠT"))</f>
        <v/>
      </c>
    </row>
    <row r="77" spans="1:17" s="2" customFormat="1" ht="15">
      <c r="A77" s="1" t="str">
        <f>IF(B77="","",SUBTOTAL(3,$B$12:B77))</f>
        <v/>
      </c>
      <c r="B77" s="114"/>
      <c r="C77" s="5" t="str">
        <f>IF(B77="","",IF(ISNA(VLOOKUP($B77,'DANH SÁCH LỚP'!$B$2:$D$966,2,FALSE))=TRUE,"",VLOOKUP($B77,'DANH SÁCH LỚP'!$B$2:$D$966,2,FALSE)))</f>
        <v/>
      </c>
      <c r="D77" s="6" t="str">
        <f>IF(C77="","",IF(ISNA(VLOOKUP($B77,'DANH SÁCH LỚP'!$B$2:$D$966,3,FALSE))=TRUE,"",VLOOKUP($B77,'DANH SÁCH LỚP'!$B$2:$D$966,3,FALSE)))</f>
        <v/>
      </c>
      <c r="E77" s="30"/>
      <c r="F77" s="30"/>
      <c r="G77" s="30"/>
      <c r="H77" s="30"/>
      <c r="I77" s="30"/>
      <c r="J77" s="30"/>
      <c r="K77" s="24" t="str">
        <f t="shared" ref="K77:K101" si="9">IF(OR(B77="",$C$6="",$I$6="",$H$119=""),"",IF((COUNT(E77:J77))=0,0,ROUND(SUM(E77:J77)/COUNT(E77:J77),1)))</f>
        <v/>
      </c>
      <c r="L77" s="50"/>
      <c r="M77" s="44" t="str">
        <f t="shared" ref="M77:M101" si="10">IF(OR(B77="",$C$6="",$I$6="",$H$119=""),"",IF(OR(K77&lt;5,L77/($I$6)&gt;0.15,COUNT(E77:J77)&lt;$M$7),"Cấm thi",""))</f>
        <v/>
      </c>
      <c r="N77" s="30"/>
      <c r="O77" s="26" t="str">
        <f t="shared" ref="O77:O101" si="11">IF(OR(B77="",$C$6="",$I$6="",$H$119=""),"",ROUND((SUM(E77:J77)*2+N77*3)/(2*COUNT(E77:J77)+3),1))</f>
        <v/>
      </c>
      <c r="P77" s="43" t="str">
        <f t="shared" si="7"/>
        <v/>
      </c>
      <c r="Q77" s="44" t="str">
        <f t="shared" si="8"/>
        <v/>
      </c>
    </row>
    <row r="78" spans="1:17" s="2" customFormat="1" ht="15">
      <c r="A78" s="1" t="str">
        <f>IF(B78="","",SUBTOTAL(3,$B$12:B78))</f>
        <v/>
      </c>
      <c r="B78" s="114"/>
      <c r="C78" s="5" t="str">
        <f>IF(B78="","",IF(ISNA(VLOOKUP($B78,'DANH SÁCH LỚP'!$B$2:$D$966,2,FALSE))=TRUE,"",VLOOKUP($B78,'DANH SÁCH LỚP'!$B$2:$D$966,2,FALSE)))</f>
        <v/>
      </c>
      <c r="D78" s="6" t="str">
        <f>IF(C78="","",IF(ISNA(VLOOKUP($B78,'DANH SÁCH LỚP'!$B$2:$D$966,3,FALSE))=TRUE,"",VLOOKUP($B78,'DANH SÁCH LỚP'!$B$2:$D$966,3,FALSE)))</f>
        <v/>
      </c>
      <c r="E78" s="30"/>
      <c r="F78" s="30"/>
      <c r="G78" s="30"/>
      <c r="H78" s="30"/>
      <c r="I78" s="30"/>
      <c r="J78" s="30"/>
      <c r="K78" s="24" t="str">
        <f t="shared" si="9"/>
        <v/>
      </c>
      <c r="L78" s="50"/>
      <c r="M78" s="44" t="str">
        <f t="shared" si="10"/>
        <v/>
      </c>
      <c r="N78" s="30"/>
      <c r="O78" s="26" t="str">
        <f t="shared" si="11"/>
        <v/>
      </c>
      <c r="P78" s="43" t="str">
        <f t="shared" si="7"/>
        <v/>
      </c>
      <c r="Q78" s="44" t="str">
        <f t="shared" si="8"/>
        <v/>
      </c>
    </row>
    <row r="79" spans="1:17" s="2" customFormat="1" ht="15">
      <c r="A79" s="1" t="str">
        <f>IF(B79="","",SUBTOTAL(3,$B$12:B79))</f>
        <v/>
      </c>
      <c r="B79" s="114"/>
      <c r="C79" s="5" t="str">
        <f>IF(B79="","",IF(ISNA(VLOOKUP($B79,'DANH SÁCH LỚP'!$B$2:$D$966,2,FALSE))=TRUE,"",VLOOKUP($B79,'DANH SÁCH LỚP'!$B$2:$D$966,2,FALSE)))</f>
        <v/>
      </c>
      <c r="D79" s="6" t="str">
        <f>IF(C79="","",IF(ISNA(VLOOKUP($B79,'DANH SÁCH LỚP'!$B$2:$D$966,3,FALSE))=TRUE,"",VLOOKUP($B79,'DANH SÁCH LỚP'!$B$2:$D$966,3,FALSE)))</f>
        <v/>
      </c>
      <c r="E79" s="30"/>
      <c r="F79" s="30"/>
      <c r="G79" s="30"/>
      <c r="H79" s="30"/>
      <c r="I79" s="30"/>
      <c r="J79" s="30"/>
      <c r="K79" s="24" t="str">
        <f t="shared" si="9"/>
        <v/>
      </c>
      <c r="L79" s="50"/>
      <c r="M79" s="44" t="str">
        <f t="shared" si="10"/>
        <v/>
      </c>
      <c r="N79" s="30"/>
      <c r="O79" s="26" t="str">
        <f t="shared" si="11"/>
        <v/>
      </c>
      <c r="P79" s="43" t="str">
        <f t="shared" si="7"/>
        <v/>
      </c>
      <c r="Q79" s="44" t="str">
        <f t="shared" si="8"/>
        <v/>
      </c>
    </row>
    <row r="80" spans="1:17" s="2" customFormat="1" ht="15">
      <c r="A80" s="1" t="str">
        <f>IF(B80="","",SUBTOTAL(3,$B$12:B80))</f>
        <v/>
      </c>
      <c r="B80" s="114"/>
      <c r="C80" s="5" t="str">
        <f>IF(B80="","",IF(ISNA(VLOOKUP($B80,'DANH SÁCH LỚP'!$B$2:$D$966,2,FALSE))=TRUE,"",VLOOKUP($B80,'DANH SÁCH LỚP'!$B$2:$D$966,2,FALSE)))</f>
        <v/>
      </c>
      <c r="D80" s="6" t="str">
        <f>IF(C80="","",IF(ISNA(VLOOKUP($B80,'DANH SÁCH LỚP'!$B$2:$D$966,3,FALSE))=TRUE,"",VLOOKUP($B80,'DANH SÁCH LỚP'!$B$2:$D$966,3,FALSE)))</f>
        <v/>
      </c>
      <c r="E80" s="30"/>
      <c r="F80" s="30"/>
      <c r="G80" s="30"/>
      <c r="H80" s="30"/>
      <c r="I80" s="30"/>
      <c r="J80" s="30"/>
      <c r="K80" s="24" t="str">
        <f t="shared" si="9"/>
        <v/>
      </c>
      <c r="L80" s="50"/>
      <c r="M80" s="44" t="str">
        <f t="shared" si="10"/>
        <v/>
      </c>
      <c r="N80" s="30"/>
      <c r="O80" s="26" t="str">
        <f t="shared" si="11"/>
        <v/>
      </c>
      <c r="P80" s="43" t="str">
        <f t="shared" si="7"/>
        <v/>
      </c>
      <c r="Q80" s="44" t="str">
        <f t="shared" si="8"/>
        <v/>
      </c>
    </row>
    <row r="81" spans="1:17" s="2" customFormat="1" ht="15">
      <c r="A81" s="1" t="str">
        <f>IF(B81="","",SUBTOTAL(3,$B$12:B81))</f>
        <v/>
      </c>
      <c r="B81" s="114"/>
      <c r="C81" s="5" t="str">
        <f>IF(B81="","",IF(ISNA(VLOOKUP($B81,'DANH SÁCH LỚP'!$B$2:$D$966,2,FALSE))=TRUE,"",VLOOKUP($B81,'DANH SÁCH LỚP'!$B$2:$D$966,2,FALSE)))</f>
        <v/>
      </c>
      <c r="D81" s="6" t="str">
        <f>IF(C81="","",IF(ISNA(VLOOKUP($B81,'DANH SÁCH LỚP'!$B$2:$D$966,3,FALSE))=TRUE,"",VLOOKUP($B81,'DANH SÁCH LỚP'!$B$2:$D$966,3,FALSE)))</f>
        <v/>
      </c>
      <c r="E81" s="30"/>
      <c r="F81" s="30"/>
      <c r="G81" s="30"/>
      <c r="H81" s="30"/>
      <c r="I81" s="30"/>
      <c r="J81" s="30"/>
      <c r="K81" s="24" t="str">
        <f t="shared" si="9"/>
        <v/>
      </c>
      <c r="L81" s="50"/>
      <c r="M81" s="44" t="str">
        <f t="shared" si="10"/>
        <v/>
      </c>
      <c r="N81" s="30"/>
      <c r="O81" s="26" t="str">
        <f t="shared" si="11"/>
        <v/>
      </c>
      <c r="P81" s="43" t="str">
        <f t="shared" si="7"/>
        <v/>
      </c>
      <c r="Q81" s="44" t="str">
        <f t="shared" si="8"/>
        <v/>
      </c>
    </row>
    <row r="82" spans="1:17" s="2" customFormat="1" ht="15">
      <c r="A82" s="1" t="str">
        <f>IF(B82="","",SUBTOTAL(3,$B$12:B82))</f>
        <v/>
      </c>
      <c r="B82" s="114"/>
      <c r="C82" s="5" t="str">
        <f>IF(B82="","",IF(ISNA(VLOOKUP($B82,'DANH SÁCH LỚP'!$B$2:$D$966,2,FALSE))=TRUE,"",VLOOKUP($B82,'DANH SÁCH LỚP'!$B$2:$D$966,2,FALSE)))</f>
        <v/>
      </c>
      <c r="D82" s="6" t="str">
        <f>IF(C82="","",IF(ISNA(VLOOKUP($B82,'DANH SÁCH LỚP'!$B$2:$D$966,3,FALSE))=TRUE,"",VLOOKUP($B82,'DANH SÁCH LỚP'!$B$2:$D$966,3,FALSE)))</f>
        <v/>
      </c>
      <c r="E82" s="30"/>
      <c r="F82" s="30"/>
      <c r="G82" s="30"/>
      <c r="H82" s="30"/>
      <c r="I82" s="30"/>
      <c r="J82" s="30"/>
      <c r="K82" s="24" t="str">
        <f t="shared" si="9"/>
        <v/>
      </c>
      <c r="L82" s="50"/>
      <c r="M82" s="44" t="str">
        <f t="shared" si="10"/>
        <v/>
      </c>
      <c r="N82" s="30"/>
      <c r="O82" s="26" t="str">
        <f t="shared" si="11"/>
        <v/>
      </c>
      <c r="P82" s="43" t="str">
        <f t="shared" si="7"/>
        <v/>
      </c>
      <c r="Q82" s="44" t="str">
        <f t="shared" si="8"/>
        <v/>
      </c>
    </row>
    <row r="83" spans="1:17" s="2" customFormat="1" ht="15">
      <c r="A83" s="1" t="str">
        <f>IF(B83="","",SUBTOTAL(3,$B$12:B83))</f>
        <v/>
      </c>
      <c r="B83" s="114"/>
      <c r="C83" s="5" t="str">
        <f>IF(B83="","",IF(ISNA(VLOOKUP($B83,'DANH SÁCH LỚP'!$B$2:$D$966,2,FALSE))=TRUE,"",VLOOKUP($B83,'DANH SÁCH LỚP'!$B$2:$D$966,2,FALSE)))</f>
        <v/>
      </c>
      <c r="D83" s="6" t="str">
        <f>IF(C83="","",IF(ISNA(VLOOKUP($B83,'DANH SÁCH LỚP'!$B$2:$D$966,3,FALSE))=TRUE,"",VLOOKUP($B83,'DANH SÁCH LỚP'!$B$2:$D$966,3,FALSE)))</f>
        <v/>
      </c>
      <c r="E83" s="30"/>
      <c r="F83" s="30"/>
      <c r="G83" s="30"/>
      <c r="H83" s="30"/>
      <c r="I83" s="30"/>
      <c r="J83" s="30"/>
      <c r="K83" s="24" t="str">
        <f t="shared" si="9"/>
        <v/>
      </c>
      <c r="L83" s="50"/>
      <c r="M83" s="44" t="str">
        <f t="shared" si="10"/>
        <v/>
      </c>
      <c r="N83" s="30"/>
      <c r="O83" s="26" t="str">
        <f t="shared" si="11"/>
        <v/>
      </c>
      <c r="P83" s="43" t="str">
        <f t="shared" si="7"/>
        <v/>
      </c>
      <c r="Q83" s="44" t="str">
        <f t="shared" si="8"/>
        <v/>
      </c>
    </row>
    <row r="84" spans="1:17" s="2" customFormat="1" ht="15">
      <c r="A84" s="1" t="str">
        <f>IF(B84="","",SUBTOTAL(3,$B$12:B84))</f>
        <v/>
      </c>
      <c r="B84" s="114"/>
      <c r="C84" s="5" t="str">
        <f>IF(B84="","",IF(ISNA(VLOOKUP($B84,'DANH SÁCH LỚP'!$B$2:$D$966,2,FALSE))=TRUE,"",VLOOKUP($B84,'DANH SÁCH LỚP'!$B$2:$D$966,2,FALSE)))</f>
        <v/>
      </c>
      <c r="D84" s="6" t="str">
        <f>IF(C84="","",IF(ISNA(VLOOKUP($B84,'DANH SÁCH LỚP'!$B$2:$D$966,3,FALSE))=TRUE,"",VLOOKUP($B84,'DANH SÁCH LỚP'!$B$2:$D$966,3,FALSE)))</f>
        <v/>
      </c>
      <c r="E84" s="30"/>
      <c r="F84" s="30"/>
      <c r="G84" s="30"/>
      <c r="H84" s="30"/>
      <c r="I84" s="30"/>
      <c r="J84" s="30"/>
      <c r="K84" s="24" t="str">
        <f t="shared" si="9"/>
        <v/>
      </c>
      <c r="L84" s="50"/>
      <c r="M84" s="44" t="str">
        <f t="shared" si="10"/>
        <v/>
      </c>
      <c r="N84" s="30"/>
      <c r="O84" s="26" t="str">
        <f t="shared" si="11"/>
        <v/>
      </c>
      <c r="P84" s="43" t="str">
        <f t="shared" si="7"/>
        <v/>
      </c>
      <c r="Q84" s="44" t="str">
        <f t="shared" si="8"/>
        <v/>
      </c>
    </row>
    <row r="85" spans="1:17" s="2" customFormat="1" ht="15">
      <c r="A85" s="1" t="str">
        <f>IF(B85="","",SUBTOTAL(3,$B$12:B85))</f>
        <v/>
      </c>
      <c r="B85" s="114"/>
      <c r="C85" s="5" t="str">
        <f>IF(B85="","",IF(ISNA(VLOOKUP($B85,'DANH SÁCH LỚP'!$B$2:$D$966,2,FALSE))=TRUE,"",VLOOKUP($B85,'DANH SÁCH LỚP'!$B$2:$D$966,2,FALSE)))</f>
        <v/>
      </c>
      <c r="D85" s="6" t="str">
        <f>IF(C85="","",IF(ISNA(VLOOKUP($B85,'DANH SÁCH LỚP'!$B$2:$D$966,3,FALSE))=TRUE,"",VLOOKUP($B85,'DANH SÁCH LỚP'!$B$2:$D$966,3,FALSE)))</f>
        <v/>
      </c>
      <c r="E85" s="30"/>
      <c r="F85" s="30"/>
      <c r="G85" s="30"/>
      <c r="H85" s="30"/>
      <c r="I85" s="30"/>
      <c r="J85" s="30"/>
      <c r="K85" s="24" t="str">
        <f t="shared" si="9"/>
        <v/>
      </c>
      <c r="L85" s="50"/>
      <c r="M85" s="44" t="str">
        <f t="shared" si="10"/>
        <v/>
      </c>
      <c r="N85" s="30"/>
      <c r="O85" s="26" t="str">
        <f t="shared" si="11"/>
        <v/>
      </c>
      <c r="P85" s="43" t="str">
        <f t="shared" si="7"/>
        <v/>
      </c>
      <c r="Q85" s="44" t="str">
        <f t="shared" si="8"/>
        <v/>
      </c>
    </row>
    <row r="86" spans="1:17" s="2" customFormat="1" ht="15">
      <c r="A86" s="1" t="str">
        <f>IF(B86="","",SUBTOTAL(3,$B$12:B86))</f>
        <v/>
      </c>
      <c r="B86" s="114"/>
      <c r="C86" s="5" t="str">
        <f>IF(B86="","",IF(ISNA(VLOOKUP($B86,'DANH SÁCH LỚP'!$B$2:$D$966,2,FALSE))=TRUE,"",VLOOKUP($B86,'DANH SÁCH LỚP'!$B$2:$D$966,2,FALSE)))</f>
        <v/>
      </c>
      <c r="D86" s="6" t="str">
        <f>IF(C86="","",IF(ISNA(VLOOKUP($B86,'DANH SÁCH LỚP'!$B$2:$D$966,3,FALSE))=TRUE,"",VLOOKUP($B86,'DANH SÁCH LỚP'!$B$2:$D$966,3,FALSE)))</f>
        <v/>
      </c>
      <c r="E86" s="30"/>
      <c r="F86" s="30"/>
      <c r="G86" s="30"/>
      <c r="H86" s="30"/>
      <c r="I86" s="30"/>
      <c r="J86" s="30"/>
      <c r="K86" s="24" t="str">
        <f t="shared" si="9"/>
        <v/>
      </c>
      <c r="L86" s="50"/>
      <c r="M86" s="44" t="str">
        <f t="shared" si="10"/>
        <v/>
      </c>
      <c r="N86" s="30"/>
      <c r="O86" s="26" t="str">
        <f t="shared" si="11"/>
        <v/>
      </c>
      <c r="P86" s="43" t="str">
        <f t="shared" si="7"/>
        <v/>
      </c>
      <c r="Q86" s="44" t="str">
        <f t="shared" si="8"/>
        <v/>
      </c>
    </row>
    <row r="87" spans="1:17" s="2" customFormat="1" ht="15">
      <c r="A87" s="1" t="str">
        <f>IF(B87="","",SUBTOTAL(3,$B$12:B87))</f>
        <v/>
      </c>
      <c r="B87" s="114"/>
      <c r="C87" s="5" t="str">
        <f>IF(B87="","",IF(ISNA(VLOOKUP($B87,'DANH SÁCH LỚP'!$B$2:$D$966,2,FALSE))=TRUE,"",VLOOKUP($B87,'DANH SÁCH LỚP'!$B$2:$D$966,2,FALSE)))</f>
        <v/>
      </c>
      <c r="D87" s="6" t="str">
        <f>IF(C87="","",IF(ISNA(VLOOKUP($B87,'DANH SÁCH LỚP'!$B$2:$D$966,3,FALSE))=TRUE,"",VLOOKUP($B87,'DANH SÁCH LỚP'!$B$2:$D$966,3,FALSE)))</f>
        <v/>
      </c>
      <c r="E87" s="30"/>
      <c r="F87" s="30"/>
      <c r="G87" s="30"/>
      <c r="H87" s="30"/>
      <c r="I87" s="30"/>
      <c r="J87" s="30"/>
      <c r="K87" s="24" t="str">
        <f t="shared" si="9"/>
        <v/>
      </c>
      <c r="L87" s="50"/>
      <c r="M87" s="44" t="str">
        <f t="shared" si="10"/>
        <v/>
      </c>
      <c r="N87" s="30"/>
      <c r="O87" s="26" t="str">
        <f t="shared" si="11"/>
        <v/>
      </c>
      <c r="P87" s="43" t="str">
        <f t="shared" si="7"/>
        <v/>
      </c>
      <c r="Q87" s="44" t="str">
        <f t="shared" si="8"/>
        <v/>
      </c>
    </row>
    <row r="88" spans="1:17" s="2" customFormat="1" ht="15">
      <c r="A88" s="1" t="str">
        <f>IF(B88="","",SUBTOTAL(3,$B$12:B88))</f>
        <v/>
      </c>
      <c r="B88" s="114"/>
      <c r="C88" s="5" t="str">
        <f>IF(B88="","",IF(ISNA(VLOOKUP($B88,'DANH SÁCH LỚP'!$B$2:$D$966,2,FALSE))=TRUE,"",VLOOKUP($B88,'DANH SÁCH LỚP'!$B$2:$D$966,2,FALSE)))</f>
        <v/>
      </c>
      <c r="D88" s="6" t="str">
        <f>IF(C88="","",IF(ISNA(VLOOKUP($B88,'DANH SÁCH LỚP'!$B$2:$D$966,3,FALSE))=TRUE,"",VLOOKUP($B88,'DANH SÁCH LỚP'!$B$2:$D$966,3,FALSE)))</f>
        <v/>
      </c>
      <c r="E88" s="30"/>
      <c r="F88" s="30"/>
      <c r="G88" s="30"/>
      <c r="H88" s="30"/>
      <c r="I88" s="30"/>
      <c r="J88" s="30"/>
      <c r="K88" s="24" t="str">
        <f t="shared" si="9"/>
        <v/>
      </c>
      <c r="L88" s="50"/>
      <c r="M88" s="44" t="str">
        <f t="shared" si="10"/>
        <v/>
      </c>
      <c r="N88" s="30"/>
      <c r="O88" s="26" t="str">
        <f t="shared" si="11"/>
        <v/>
      </c>
      <c r="P88" s="43" t="str">
        <f t="shared" si="7"/>
        <v/>
      </c>
      <c r="Q88" s="44" t="str">
        <f t="shared" si="8"/>
        <v/>
      </c>
    </row>
    <row r="89" spans="1:17" s="2" customFormat="1" ht="15">
      <c r="A89" s="1" t="str">
        <f>IF(B89="","",SUBTOTAL(3,$B$12:B89))</f>
        <v/>
      </c>
      <c r="B89" s="52"/>
      <c r="C89" s="5" t="str">
        <f>IF(B89="","",IF(ISNA(VLOOKUP($B89,'DANH SÁCH LỚP'!$B$2:$D$966,2,FALSE))=TRUE,"",VLOOKUP($B89,'DANH SÁCH LỚP'!$B$2:$D$966,2,FALSE)))</f>
        <v/>
      </c>
      <c r="D89" s="6" t="str">
        <f>IF(C89="","",IF(ISNA(VLOOKUP($B89,'DANH SÁCH LỚP'!$B$2:$D$966,3,FALSE))=TRUE,"",VLOOKUP($B89,'DANH SÁCH LỚP'!$B$2:$D$966,3,FALSE)))</f>
        <v/>
      </c>
      <c r="E89" s="30"/>
      <c r="F89" s="30"/>
      <c r="G89" s="30"/>
      <c r="H89" s="30"/>
      <c r="I89" s="30"/>
      <c r="J89" s="30"/>
      <c r="K89" s="24" t="str">
        <f t="shared" si="9"/>
        <v/>
      </c>
      <c r="L89" s="50"/>
      <c r="M89" s="44" t="str">
        <f t="shared" si="10"/>
        <v/>
      </c>
      <c r="N89" s="30"/>
      <c r="O89" s="26" t="str">
        <f t="shared" si="11"/>
        <v/>
      </c>
      <c r="P89" s="43" t="str">
        <f t="shared" si="7"/>
        <v/>
      </c>
      <c r="Q89" s="44" t="str">
        <f t="shared" si="8"/>
        <v/>
      </c>
    </row>
    <row r="90" spans="1:17" s="2" customFormat="1" ht="15">
      <c r="A90" s="1" t="str">
        <f>IF(B90="","",SUBTOTAL(3,$B$12:B90))</f>
        <v/>
      </c>
      <c r="B90" s="52"/>
      <c r="C90" s="5" t="str">
        <f>IF(B90="","",IF(ISNA(VLOOKUP($B90,'DANH SÁCH LỚP'!$B$2:$D$966,2,FALSE))=TRUE,"",VLOOKUP($B90,'DANH SÁCH LỚP'!$B$2:$D$966,2,FALSE)))</f>
        <v/>
      </c>
      <c r="D90" s="6" t="str">
        <f>IF(C90="","",IF(ISNA(VLOOKUP($B90,'DANH SÁCH LỚP'!$B$2:$D$966,3,FALSE))=TRUE,"",VLOOKUP($B90,'DANH SÁCH LỚP'!$B$2:$D$966,3,FALSE)))</f>
        <v/>
      </c>
      <c r="E90" s="30"/>
      <c r="F90" s="30"/>
      <c r="G90" s="30"/>
      <c r="H90" s="30"/>
      <c r="I90" s="30"/>
      <c r="J90" s="30"/>
      <c r="K90" s="24" t="str">
        <f t="shared" si="9"/>
        <v/>
      </c>
      <c r="L90" s="50"/>
      <c r="M90" s="44" t="str">
        <f t="shared" si="10"/>
        <v/>
      </c>
      <c r="N90" s="30"/>
      <c r="O90" s="26" t="str">
        <f t="shared" si="11"/>
        <v/>
      </c>
      <c r="P90" s="43" t="str">
        <f t="shared" si="7"/>
        <v/>
      </c>
      <c r="Q90" s="44" t="str">
        <f t="shared" si="8"/>
        <v/>
      </c>
    </row>
    <row r="91" spans="1:17" s="2" customFormat="1" ht="15">
      <c r="A91" s="1" t="str">
        <f>IF(B91="","",SUBTOTAL(3,$B$12:B91))</f>
        <v/>
      </c>
      <c r="B91" s="52"/>
      <c r="C91" s="5" t="str">
        <f>IF(B91="","",IF(ISNA(VLOOKUP($B91,'DANH SÁCH LỚP'!$B$2:$D$966,2,FALSE))=TRUE,"",VLOOKUP($B91,'DANH SÁCH LỚP'!$B$2:$D$966,2,FALSE)))</f>
        <v/>
      </c>
      <c r="D91" s="6" t="str">
        <f>IF(C91="","",IF(ISNA(VLOOKUP($B91,'DANH SÁCH LỚP'!$B$2:$D$966,3,FALSE))=TRUE,"",VLOOKUP($B91,'DANH SÁCH LỚP'!$B$2:$D$966,3,FALSE)))</f>
        <v/>
      </c>
      <c r="E91" s="30"/>
      <c r="F91" s="30"/>
      <c r="G91" s="30"/>
      <c r="H91" s="30"/>
      <c r="I91" s="30"/>
      <c r="J91" s="30"/>
      <c r="K91" s="24" t="str">
        <f t="shared" si="9"/>
        <v/>
      </c>
      <c r="L91" s="50"/>
      <c r="M91" s="44" t="str">
        <f t="shared" si="10"/>
        <v/>
      </c>
      <c r="N91" s="30"/>
      <c r="O91" s="26" t="str">
        <f t="shared" si="11"/>
        <v/>
      </c>
      <c r="P91" s="43" t="str">
        <f t="shared" si="7"/>
        <v/>
      </c>
      <c r="Q91" s="44" t="str">
        <f t="shared" si="8"/>
        <v/>
      </c>
    </row>
    <row r="92" spans="1:17" s="2" customFormat="1" ht="15">
      <c r="A92" s="1" t="str">
        <f>IF(B92="","",SUBTOTAL(3,$B$12:B92))</f>
        <v/>
      </c>
      <c r="B92" s="52"/>
      <c r="C92" s="5" t="str">
        <f>IF(B92="","",IF(ISNA(VLOOKUP($B92,'DANH SÁCH LỚP'!$B$2:$D$966,2,FALSE))=TRUE,"",VLOOKUP($B92,'DANH SÁCH LỚP'!$B$2:$D$966,2,FALSE)))</f>
        <v/>
      </c>
      <c r="D92" s="6" t="str">
        <f>IF(C92="","",IF(ISNA(VLOOKUP($B92,'DANH SÁCH LỚP'!$B$2:$D$966,3,FALSE))=TRUE,"",VLOOKUP($B92,'DANH SÁCH LỚP'!$B$2:$D$966,3,FALSE)))</f>
        <v/>
      </c>
      <c r="E92" s="30"/>
      <c r="F92" s="30"/>
      <c r="G92" s="30"/>
      <c r="H92" s="30"/>
      <c r="I92" s="30"/>
      <c r="J92" s="30"/>
      <c r="K92" s="24" t="str">
        <f t="shared" si="9"/>
        <v/>
      </c>
      <c r="L92" s="50"/>
      <c r="M92" s="44" t="str">
        <f t="shared" si="10"/>
        <v/>
      </c>
      <c r="N92" s="30"/>
      <c r="O92" s="26" t="str">
        <f t="shared" si="11"/>
        <v/>
      </c>
      <c r="P92" s="43" t="str">
        <f t="shared" si="7"/>
        <v/>
      </c>
      <c r="Q92" s="44" t="str">
        <f t="shared" si="8"/>
        <v/>
      </c>
    </row>
    <row r="93" spans="1:17" s="2" customFormat="1" ht="15">
      <c r="A93" s="1" t="str">
        <f>IF(B93="","",SUBTOTAL(3,$B$12:B93))</f>
        <v/>
      </c>
      <c r="B93" s="52"/>
      <c r="C93" s="5" t="str">
        <f>IF(B93="","",IF(ISNA(VLOOKUP($B93,'DANH SÁCH LỚP'!$B$2:$D$966,2,FALSE))=TRUE,"",VLOOKUP($B93,'DANH SÁCH LỚP'!$B$2:$D$966,2,FALSE)))</f>
        <v/>
      </c>
      <c r="D93" s="6" t="str">
        <f>IF(C93="","",IF(ISNA(VLOOKUP($B93,'DANH SÁCH LỚP'!$B$2:$D$966,3,FALSE))=TRUE,"",VLOOKUP($B93,'DANH SÁCH LỚP'!$B$2:$D$966,3,FALSE)))</f>
        <v/>
      </c>
      <c r="E93" s="30"/>
      <c r="F93" s="30"/>
      <c r="G93" s="30"/>
      <c r="H93" s="30"/>
      <c r="I93" s="30"/>
      <c r="J93" s="30"/>
      <c r="K93" s="24" t="str">
        <f t="shared" si="9"/>
        <v/>
      </c>
      <c r="L93" s="50"/>
      <c r="M93" s="44" t="str">
        <f t="shared" si="10"/>
        <v/>
      </c>
      <c r="N93" s="30"/>
      <c r="O93" s="26" t="str">
        <f t="shared" si="11"/>
        <v/>
      </c>
      <c r="P93" s="43" t="str">
        <f t="shared" si="7"/>
        <v/>
      </c>
      <c r="Q93" s="44" t="str">
        <f t="shared" si="8"/>
        <v/>
      </c>
    </row>
    <row r="94" spans="1:17" s="2" customFormat="1" ht="15">
      <c r="A94" s="1" t="str">
        <f>IF(B94="","",SUBTOTAL(3,$B$12:B94))</f>
        <v/>
      </c>
      <c r="B94" s="52"/>
      <c r="C94" s="5" t="str">
        <f>IF(B94="","",IF(ISNA(VLOOKUP($B94,'DANH SÁCH LỚP'!$B$2:$D$966,2,FALSE))=TRUE,"",VLOOKUP($B94,'DANH SÁCH LỚP'!$B$2:$D$966,2,FALSE)))</f>
        <v/>
      </c>
      <c r="D94" s="6" t="str">
        <f>IF(C94="","",IF(ISNA(VLOOKUP($B94,'DANH SÁCH LỚP'!$B$2:$D$966,3,FALSE))=TRUE,"",VLOOKUP($B94,'DANH SÁCH LỚP'!$B$2:$D$966,3,FALSE)))</f>
        <v/>
      </c>
      <c r="E94" s="30"/>
      <c r="F94" s="30"/>
      <c r="G94" s="30"/>
      <c r="H94" s="30"/>
      <c r="I94" s="30"/>
      <c r="J94" s="30"/>
      <c r="K94" s="24" t="str">
        <f t="shared" si="9"/>
        <v/>
      </c>
      <c r="L94" s="50"/>
      <c r="M94" s="44" t="str">
        <f t="shared" si="10"/>
        <v/>
      </c>
      <c r="N94" s="30"/>
      <c r="O94" s="26" t="str">
        <f t="shared" si="11"/>
        <v/>
      </c>
      <c r="P94" s="43" t="str">
        <f t="shared" si="7"/>
        <v/>
      </c>
      <c r="Q94" s="44" t="str">
        <f t="shared" si="8"/>
        <v/>
      </c>
    </row>
    <row r="95" spans="1:17" s="2" customFormat="1" ht="15">
      <c r="A95" s="1" t="str">
        <f>IF(B95="","",SUBTOTAL(3,$B$12:B95))</f>
        <v/>
      </c>
      <c r="B95" s="52"/>
      <c r="C95" s="5" t="str">
        <f>IF(B95="","",IF(ISNA(VLOOKUP($B95,'DANH SÁCH LỚP'!$B$2:$D$966,2,FALSE))=TRUE,"",VLOOKUP($B95,'DANH SÁCH LỚP'!$B$2:$D$966,2,FALSE)))</f>
        <v/>
      </c>
      <c r="D95" s="6" t="str">
        <f>IF(C95="","",IF(ISNA(VLOOKUP($B95,'DANH SÁCH LỚP'!$B$2:$D$966,3,FALSE))=TRUE,"",VLOOKUP($B95,'DANH SÁCH LỚP'!$B$2:$D$966,3,FALSE)))</f>
        <v/>
      </c>
      <c r="E95" s="30"/>
      <c r="F95" s="30"/>
      <c r="G95" s="30"/>
      <c r="H95" s="30"/>
      <c r="I95" s="30"/>
      <c r="J95" s="30"/>
      <c r="K95" s="24" t="str">
        <f t="shared" si="9"/>
        <v/>
      </c>
      <c r="L95" s="50"/>
      <c r="M95" s="44" t="str">
        <f t="shared" si="10"/>
        <v/>
      </c>
      <c r="N95" s="30"/>
      <c r="O95" s="26" t="str">
        <f t="shared" si="11"/>
        <v/>
      </c>
      <c r="P95" s="43" t="str">
        <f t="shared" si="7"/>
        <v/>
      </c>
      <c r="Q95" s="44" t="str">
        <f t="shared" si="8"/>
        <v/>
      </c>
    </row>
    <row r="96" spans="1:17" s="2" customFormat="1" ht="15">
      <c r="A96" s="1" t="str">
        <f>IF(B96="","",SUBTOTAL(3,$B$12:B96))</f>
        <v/>
      </c>
      <c r="B96" s="52"/>
      <c r="C96" s="5" t="str">
        <f>IF(B96="","",IF(ISNA(VLOOKUP($B96,'DANH SÁCH LỚP'!$B$2:$D$966,2,FALSE))=TRUE,"",VLOOKUP($B96,'DANH SÁCH LỚP'!$B$2:$D$966,2,FALSE)))</f>
        <v/>
      </c>
      <c r="D96" s="6" t="str">
        <f>IF(C96="","",IF(ISNA(VLOOKUP($B96,'DANH SÁCH LỚP'!$B$2:$D$966,3,FALSE))=TRUE,"",VLOOKUP($B96,'DANH SÁCH LỚP'!$B$2:$D$966,3,FALSE)))</f>
        <v/>
      </c>
      <c r="E96" s="30"/>
      <c r="F96" s="30"/>
      <c r="G96" s="30"/>
      <c r="H96" s="30"/>
      <c r="I96" s="30"/>
      <c r="J96" s="30"/>
      <c r="K96" s="24" t="str">
        <f t="shared" si="9"/>
        <v/>
      </c>
      <c r="L96" s="50"/>
      <c r="M96" s="44" t="str">
        <f t="shared" si="10"/>
        <v/>
      </c>
      <c r="N96" s="30"/>
      <c r="O96" s="26" t="str">
        <f t="shared" si="11"/>
        <v/>
      </c>
      <c r="P96" s="43" t="str">
        <f t="shared" si="7"/>
        <v/>
      </c>
      <c r="Q96" s="44" t="str">
        <f t="shared" si="8"/>
        <v/>
      </c>
    </row>
    <row r="97" spans="1:17" s="2" customFormat="1" ht="15">
      <c r="A97" s="1" t="str">
        <f>IF(B97="","",SUBTOTAL(3,$B$12:B97))</f>
        <v/>
      </c>
      <c r="B97" s="52"/>
      <c r="C97" s="5" t="str">
        <f>IF(B97="","",IF(ISNA(VLOOKUP($B97,'DANH SÁCH LỚP'!$B$2:$D$966,2,FALSE))=TRUE,"",VLOOKUP($B97,'DANH SÁCH LỚP'!$B$2:$D$966,2,FALSE)))</f>
        <v/>
      </c>
      <c r="D97" s="6" t="str">
        <f>IF(C97="","",IF(ISNA(VLOOKUP($B97,'DANH SÁCH LỚP'!$B$2:$D$966,3,FALSE))=TRUE,"",VLOOKUP($B97,'DANH SÁCH LỚP'!$B$2:$D$966,3,FALSE)))</f>
        <v/>
      </c>
      <c r="E97" s="30"/>
      <c r="F97" s="30"/>
      <c r="G97" s="30"/>
      <c r="H97" s="30"/>
      <c r="I97" s="30"/>
      <c r="J97" s="30"/>
      <c r="K97" s="24" t="str">
        <f t="shared" si="9"/>
        <v/>
      </c>
      <c r="L97" s="50"/>
      <c r="M97" s="44" t="str">
        <f t="shared" si="10"/>
        <v/>
      </c>
      <c r="N97" s="30"/>
      <c r="O97" s="26" t="str">
        <f t="shared" si="11"/>
        <v/>
      </c>
      <c r="P97" s="43" t="str">
        <f t="shared" si="7"/>
        <v/>
      </c>
      <c r="Q97" s="44" t="str">
        <f t="shared" si="8"/>
        <v/>
      </c>
    </row>
    <row r="98" spans="1:17" s="2" customFormat="1" ht="15">
      <c r="A98" s="1" t="str">
        <f>IF(B98="","",SUBTOTAL(3,$B$12:B98))</f>
        <v/>
      </c>
      <c r="B98" s="52"/>
      <c r="C98" s="5" t="str">
        <f>IF(B98="","",IF(ISNA(VLOOKUP($B98,'DANH SÁCH LỚP'!$B$2:$D$966,2,FALSE))=TRUE,"",VLOOKUP($B98,'DANH SÁCH LỚP'!$B$2:$D$966,2,FALSE)))</f>
        <v/>
      </c>
      <c r="D98" s="6" t="str">
        <f>IF(C98="","",IF(ISNA(VLOOKUP($B98,'DANH SÁCH LỚP'!$B$2:$D$966,3,FALSE))=TRUE,"",VLOOKUP($B98,'DANH SÁCH LỚP'!$B$2:$D$966,3,FALSE)))</f>
        <v/>
      </c>
      <c r="E98" s="30"/>
      <c r="F98" s="30"/>
      <c r="G98" s="30"/>
      <c r="H98" s="30"/>
      <c r="I98" s="30"/>
      <c r="J98" s="30"/>
      <c r="K98" s="24" t="str">
        <f t="shared" si="9"/>
        <v/>
      </c>
      <c r="L98" s="50"/>
      <c r="M98" s="44" t="str">
        <f t="shared" si="10"/>
        <v/>
      </c>
      <c r="N98" s="30"/>
      <c r="O98" s="26" t="str">
        <f t="shared" si="11"/>
        <v/>
      </c>
      <c r="P98" s="43" t="str">
        <f t="shared" si="7"/>
        <v/>
      </c>
      <c r="Q98" s="44" t="str">
        <f t="shared" si="8"/>
        <v/>
      </c>
    </row>
    <row r="99" spans="1:17" s="2" customFormat="1" ht="15">
      <c r="A99" s="1" t="str">
        <f>IF(B99="","",SUBTOTAL(3,$B$12:B99))</f>
        <v/>
      </c>
      <c r="B99" s="52"/>
      <c r="C99" s="5" t="str">
        <f>IF(B99="","",IF(ISNA(VLOOKUP($B99,'DANH SÁCH LỚP'!$B$2:$D$966,2,FALSE))=TRUE,"",VLOOKUP($B99,'DANH SÁCH LỚP'!$B$2:$D$966,2,FALSE)))</f>
        <v/>
      </c>
      <c r="D99" s="6" t="str">
        <f>IF(C99="","",IF(ISNA(VLOOKUP($B99,'DANH SÁCH LỚP'!$B$2:$D$966,3,FALSE))=TRUE,"",VLOOKUP($B99,'DANH SÁCH LỚP'!$B$2:$D$966,3,FALSE)))</f>
        <v/>
      </c>
      <c r="E99" s="30"/>
      <c r="F99" s="30"/>
      <c r="G99" s="30"/>
      <c r="H99" s="30"/>
      <c r="I99" s="30"/>
      <c r="J99" s="30"/>
      <c r="K99" s="24" t="str">
        <f t="shared" si="9"/>
        <v/>
      </c>
      <c r="L99" s="50"/>
      <c r="M99" s="44" t="str">
        <f t="shared" si="10"/>
        <v/>
      </c>
      <c r="N99" s="30"/>
      <c r="O99" s="26" t="str">
        <f t="shared" si="11"/>
        <v/>
      </c>
      <c r="P99" s="43" t="str">
        <f t="shared" si="7"/>
        <v/>
      </c>
      <c r="Q99" s="44" t="str">
        <f t="shared" si="8"/>
        <v/>
      </c>
    </row>
    <row r="100" spans="1:17" s="2" customFormat="1" ht="15">
      <c r="A100" s="1" t="str">
        <f>IF(B100="","",SUBTOTAL(3,$B$12:B100))</f>
        <v/>
      </c>
      <c r="B100" s="52"/>
      <c r="C100" s="5" t="str">
        <f>IF(B100="","",IF(ISNA(VLOOKUP($B100,'DANH SÁCH LỚP'!$B$2:$D$966,2,FALSE))=TRUE,"",VLOOKUP($B100,'DANH SÁCH LỚP'!$B$2:$D$966,2,FALSE)))</f>
        <v/>
      </c>
      <c r="D100" s="6" t="str">
        <f>IF(C100="","",IF(ISNA(VLOOKUP($B100,'DANH SÁCH LỚP'!$B$2:$D$966,3,FALSE))=TRUE,"",VLOOKUP($B100,'DANH SÁCH LỚP'!$B$2:$D$966,3,FALSE)))</f>
        <v/>
      </c>
      <c r="E100" s="30"/>
      <c r="F100" s="30"/>
      <c r="G100" s="30"/>
      <c r="H100" s="30"/>
      <c r="I100" s="30"/>
      <c r="J100" s="30"/>
      <c r="K100" s="24" t="str">
        <f t="shared" si="9"/>
        <v/>
      </c>
      <c r="L100" s="50"/>
      <c r="M100" s="44" t="str">
        <f t="shared" si="10"/>
        <v/>
      </c>
      <c r="N100" s="30"/>
      <c r="O100" s="26" t="str">
        <f t="shared" si="11"/>
        <v/>
      </c>
      <c r="P100" s="43" t="str">
        <f t="shared" si="7"/>
        <v/>
      </c>
      <c r="Q100" s="44" t="str">
        <f t="shared" si="8"/>
        <v/>
      </c>
    </row>
    <row r="101" spans="1:17" s="2" customFormat="1" ht="15">
      <c r="A101" s="1" t="str">
        <f>IF(B101="","",SUBTOTAL(3,$B$12:B101))</f>
        <v/>
      </c>
      <c r="B101" s="52"/>
      <c r="C101" s="5" t="str">
        <f>IF(B101="","",IF(ISNA(VLOOKUP($B101,'DANH SÁCH LỚP'!$B$2:$D$966,2,FALSE))=TRUE,"",VLOOKUP($B101,'DANH SÁCH LỚP'!$B$2:$D$966,2,FALSE)))</f>
        <v/>
      </c>
      <c r="D101" s="6" t="str">
        <f>IF(C101="","",IF(ISNA(VLOOKUP($B101,'DANH SÁCH LỚP'!$B$2:$D$966,3,FALSE))=TRUE,"",VLOOKUP($B101,'DANH SÁCH LỚP'!$B$2:$D$966,3,FALSE)))</f>
        <v/>
      </c>
      <c r="E101" s="30"/>
      <c r="F101" s="30"/>
      <c r="G101" s="30"/>
      <c r="H101" s="30"/>
      <c r="I101" s="30"/>
      <c r="J101" s="30"/>
      <c r="K101" s="24" t="str">
        <f t="shared" si="9"/>
        <v/>
      </c>
      <c r="L101" s="50"/>
      <c r="M101" s="44" t="str">
        <f t="shared" si="10"/>
        <v/>
      </c>
      <c r="N101" s="30"/>
      <c r="O101" s="26" t="str">
        <f t="shared" si="11"/>
        <v/>
      </c>
      <c r="P101" s="43" t="str">
        <f t="shared" si="7"/>
        <v/>
      </c>
      <c r="Q101" s="44" t="str">
        <f t="shared" si="8"/>
        <v/>
      </c>
    </row>
    <row r="102" spans="1:17" s="115" customFormat="1">
      <c r="A102" s="259" t="s">
        <v>38</v>
      </c>
      <c r="B102" s="260"/>
      <c r="C102" s="260"/>
      <c r="D102" s="260"/>
      <c r="E102" s="260"/>
      <c r="F102" s="260"/>
      <c r="G102" s="260"/>
      <c r="H102" s="260"/>
      <c r="I102" s="260"/>
      <c r="J102" s="260"/>
      <c r="K102" s="260"/>
      <c r="L102" s="260"/>
      <c r="M102" s="260"/>
      <c r="O102" s="116"/>
      <c r="P102" s="116"/>
      <c r="Q102" s="116"/>
    </row>
    <row r="103" spans="1:17" s="115" customFormat="1" ht="12.75" customHeight="1">
      <c r="A103" s="112"/>
      <c r="B103" s="283" t="str">
        <f>"Tổng danh sách có"</f>
        <v>Tổng danh sách có</v>
      </c>
      <c r="C103" s="283"/>
      <c r="D103" s="283"/>
      <c r="E103" s="269" t="str">
        <f>": "&amp;IF(MAX($A$12:$A$101)=1,0,MAX($A$12:$A$101))&amp;" SV"</f>
        <v>: 0 SV</v>
      </c>
      <c r="F103" s="269"/>
      <c r="I103" s="117"/>
      <c r="J103" s="117"/>
      <c r="K103" s="117"/>
      <c r="L103" s="117"/>
      <c r="M103" s="112"/>
      <c r="O103" s="116"/>
      <c r="P103" s="116"/>
      <c r="Q103" s="116"/>
    </row>
    <row r="104" spans="1:17" s="115" customFormat="1">
      <c r="A104" s="118"/>
      <c r="B104" s="247" t="str">
        <f>"Tổng số SV có điểm Xuất sắc từ 9 đ đến 10 đ"</f>
        <v>Tổng số SV có điểm Xuất sắc từ 9 đ đến 10 đ</v>
      </c>
      <c r="C104" s="247"/>
      <c r="D104" s="247"/>
      <c r="E104" s="247" t="str">
        <f>": "&amp;COUNTIF($P$12:$P$101,"XS")&amp;" SV"</f>
        <v>: 0 SV</v>
      </c>
      <c r="F104" s="247"/>
      <c r="G104" s="247" t="str">
        <f>"("&amp;IF(B12="",0,ROUND(COUNTIF($P$12:$P$101,"XS")*100/MAX($A$12:$A$101),2))&amp;"%" &amp;")"</f>
        <v>(0%)</v>
      </c>
      <c r="H104" s="247"/>
      <c r="I104" s="250" t="str">
        <f>"Tổng số SV có điểm &gt;= 5 đ : "&amp;COUNTIF(O12:O101,"&gt;=5")&amp;" SV"&amp;" ("&amp;IF(B12="",0,ROUND(COUNTIF(O12:O101,"&gt;=5")*100/MAX($A$12:$A$101),2))&amp;"%" &amp;")"</f>
        <v>Tổng số SV có điểm &gt;= 5 đ : 0 SV (0%)</v>
      </c>
      <c r="J104" s="250"/>
      <c r="K104" s="250"/>
      <c r="L104" s="250"/>
      <c r="M104" s="250"/>
      <c r="O104" s="116"/>
      <c r="P104" s="116"/>
      <c r="Q104" s="116"/>
    </row>
    <row r="105" spans="1:17" s="115" customFormat="1">
      <c r="A105" s="118"/>
      <c r="B105" s="247" t="str">
        <f>"Tổng số SV có điểm Giỏi từ 8 đ đến &lt;9 đ"</f>
        <v>Tổng số SV có điểm Giỏi từ 8 đ đến &lt;9 đ</v>
      </c>
      <c r="C105" s="247"/>
      <c r="D105" s="247"/>
      <c r="E105" s="247" t="str">
        <f>": "&amp;COUNTIF($P$12:$P$101,"Giỏi")&amp;" SV"</f>
        <v>: 0 SV</v>
      </c>
      <c r="F105" s="247"/>
      <c r="G105" s="247" t="str">
        <f>"("&amp;IF(B12="",0,ROUND(COUNTIF($P$12:$P$101,"Giỏi")*100/MAX($A$12:$A$101),2))&amp;"%" &amp;")"</f>
        <v>(0%)</v>
      </c>
      <c r="H105" s="247"/>
      <c r="I105" s="250"/>
      <c r="J105" s="250"/>
      <c r="K105" s="250"/>
      <c r="L105" s="250"/>
      <c r="M105" s="250"/>
      <c r="O105" s="116"/>
      <c r="P105" s="116"/>
      <c r="Q105" s="116"/>
    </row>
    <row r="106" spans="1:17" s="115" customFormat="1">
      <c r="A106" s="118"/>
      <c r="B106" s="247" t="str">
        <f>"Tổng số SV có điểm Khá từ 7 đ đến &lt;8 đ"</f>
        <v>Tổng số SV có điểm Khá từ 7 đ đến &lt;8 đ</v>
      </c>
      <c r="C106" s="247"/>
      <c r="D106" s="247"/>
      <c r="E106" s="247" t="str">
        <f>": "&amp;COUNTIF($P$12:$P$101,"Khá")&amp;" SV"</f>
        <v>: 0 SV</v>
      </c>
      <c r="F106" s="247"/>
      <c r="G106" s="247" t="str">
        <f>"("&amp;IF(B12="",0,ROUND(COUNTIF($P$12:$P$101,"Khá")*100/MAX($A$12:$A$101),2))&amp;"%" &amp;")"</f>
        <v>(0%)</v>
      </c>
      <c r="H106" s="247"/>
      <c r="I106" s="250"/>
      <c r="J106" s="250"/>
      <c r="K106" s="250"/>
      <c r="L106" s="250"/>
      <c r="M106" s="250"/>
      <c r="O106" s="116"/>
      <c r="P106" s="116"/>
      <c r="Q106" s="116"/>
    </row>
    <row r="107" spans="1:17" s="115" customFormat="1">
      <c r="A107" s="118"/>
      <c r="B107" s="247" t="str">
        <f>"Tổng số SV có điểm Trung bình khá từ 6 đ đến &lt;7 đ"</f>
        <v>Tổng số SV có điểm Trung bình khá từ 6 đ đến &lt;7 đ</v>
      </c>
      <c r="C107" s="247"/>
      <c r="D107" s="247"/>
      <c r="E107" s="247" t="str">
        <f>": "&amp;COUNTIF($P$12:$P$101,"TBK")&amp;" SV"</f>
        <v>: 0 SV</v>
      </c>
      <c r="F107" s="247"/>
      <c r="G107" s="247" t="str">
        <f>"("&amp;IF(B12="",0,ROUND(COUNTIF($P$12:$P$101,"TBK")*100/MAX($A$12:$A$101),2))&amp;"%" &amp;")"</f>
        <v>(0%)</v>
      </c>
      <c r="H107" s="247"/>
      <c r="I107" s="250"/>
      <c r="J107" s="250"/>
      <c r="K107" s="250"/>
      <c r="L107" s="250"/>
      <c r="M107" s="250"/>
      <c r="O107" s="116"/>
      <c r="P107" s="116"/>
      <c r="Q107" s="116"/>
    </row>
    <row r="108" spans="1:17" s="115" customFormat="1">
      <c r="A108" s="118"/>
      <c r="B108" s="247" t="str">
        <f>"Tổng số SV có điểm Trung bình từ 5 đ đến &lt;6 đ"</f>
        <v>Tổng số SV có điểm Trung bình từ 5 đ đến &lt;6 đ</v>
      </c>
      <c r="C108" s="247"/>
      <c r="D108" s="247"/>
      <c r="E108" s="247" t="str">
        <f>": "&amp;COUNTIF($P$12:$P$101,"TB")&amp;" SV"</f>
        <v>: 0 SV</v>
      </c>
      <c r="F108" s="247"/>
      <c r="G108" s="247" t="str">
        <f>"("&amp;IF(B12="",0,ROUND(COUNTIF($P$12:$P$101,"TB")*100/MAX($A$12:$A$101),2))&amp;"%" &amp;")"</f>
        <v>(0%)</v>
      </c>
      <c r="H108" s="247"/>
      <c r="I108" s="246" t="str">
        <f>"Tổng số SV có điểm &lt; 5 đ : "&amp;COUNTIF(O12:O101,"&lt;5")&amp;" SV"&amp;" ("&amp;IF(B12="",0,ROUND(COUNTIF(O12:O101,"&lt;5")*100/MAX($A$12:$A$101),2))&amp;"%" &amp;")"</f>
        <v>Tổng số SV có điểm &lt; 5 đ : 0 SV (0%)</v>
      </c>
      <c r="J108" s="246"/>
      <c r="K108" s="246"/>
      <c r="L108" s="246"/>
      <c r="M108" s="246"/>
      <c r="O108" s="116"/>
      <c r="P108" s="116"/>
      <c r="Q108" s="116"/>
    </row>
    <row r="109" spans="1:17" s="115" customFormat="1">
      <c r="A109" s="118"/>
      <c r="B109" s="247" t="str">
        <f>"Tổng số SV có điểm Yếu từ 4 đ đến &lt;5 đ"</f>
        <v>Tổng số SV có điểm Yếu từ 4 đ đến &lt;5 đ</v>
      </c>
      <c r="C109" s="247"/>
      <c r="D109" s="247"/>
      <c r="E109" s="247" t="str">
        <f>": "&amp;COUNTIF($P$12:$P$101,"Yếu")&amp;" SV"</f>
        <v>: 0 SV</v>
      </c>
      <c r="F109" s="247"/>
      <c r="G109" s="247" t="str">
        <f>"("&amp;IF(B12="",0,ROUND(COUNTIF($P$12:$P$101,"Yếu")*100/MAX($A$12:$A$101),2))&amp;"%"&amp;")"</f>
        <v>(0%)</v>
      </c>
      <c r="H109" s="247"/>
      <c r="I109" s="246"/>
      <c r="J109" s="246"/>
      <c r="K109" s="246"/>
      <c r="L109" s="246"/>
      <c r="M109" s="246"/>
      <c r="O109" s="116"/>
      <c r="P109" s="116"/>
      <c r="Q109" s="116"/>
    </row>
    <row r="110" spans="1:17" s="115" customFormat="1">
      <c r="A110" s="118"/>
      <c r="B110" s="247" t="str">
        <f>"Tổng số SV có điểm Kém dưới 4 đ"</f>
        <v>Tổng số SV có điểm Kém dưới 4 đ</v>
      </c>
      <c r="C110" s="247"/>
      <c r="D110" s="247"/>
      <c r="E110" s="247" t="str">
        <f>": "&amp;COUNTIF($P$12:$P$101,"Kém")&amp;" SV"</f>
        <v>: 0 SV</v>
      </c>
      <c r="F110" s="247"/>
      <c r="G110" s="247" t="str">
        <f>"("&amp;IF(B12="",0,ROUND(COUNTIF($P$12:$P$101,"Kém")*100/MAX($A$12:$A$101),2))&amp;"%"&amp;")"</f>
        <v>(0%)</v>
      </c>
      <c r="H110" s="247"/>
      <c r="I110" s="246"/>
      <c r="J110" s="246"/>
      <c r="K110" s="246"/>
      <c r="L110" s="246"/>
      <c r="M110" s="246"/>
      <c r="O110" s="116"/>
      <c r="P110" s="116"/>
      <c r="Q110" s="116"/>
    </row>
    <row r="111" spans="1:17" s="115" customFormat="1">
      <c r="A111" s="118"/>
      <c r="B111" s="247" t="str">
        <f>"Tổng số SV không xếp loại vì chưa đủ điều kiện"</f>
        <v>Tổng số SV không xếp loại vì chưa đủ điều kiện</v>
      </c>
      <c r="C111" s="247"/>
      <c r="D111" s="247"/>
      <c r="E111" s="247" t="str">
        <f>": "&amp;COUNTIF($P$12:$P$101,"KXL")&amp;" SV"</f>
        <v>: 0 SV</v>
      </c>
      <c r="F111" s="247"/>
      <c r="G111" s="247" t="str">
        <f>"("&amp;IF(B12="",0,ROUND(COUNTIF($P$12:$P$101,"KXL")*100/MAX($A$12:$A$101),2))&amp;"%"&amp;")"</f>
        <v>(0%)</v>
      </c>
      <c r="H111" s="247"/>
      <c r="I111" s="246"/>
      <c r="J111" s="246"/>
      <c r="K111" s="246"/>
      <c r="L111" s="246"/>
      <c r="M111" s="246"/>
      <c r="O111" s="116"/>
      <c r="P111" s="116"/>
      <c r="Q111" s="116"/>
    </row>
    <row r="112" spans="1:17" s="2" customFormat="1" ht="15.75">
      <c r="A112" s="112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O112" s="3"/>
      <c r="P112" s="3"/>
      <c r="Q112" s="3"/>
    </row>
    <row r="113" spans="1:17" ht="15.75" customHeight="1">
      <c r="A113" s="254" t="s">
        <v>9</v>
      </c>
      <c r="B113" s="254"/>
      <c r="C113" s="254"/>
      <c r="D113" s="254" t="s">
        <v>12</v>
      </c>
      <c r="E113" s="254"/>
      <c r="F113" s="254"/>
      <c r="G113" s="254"/>
      <c r="H113" s="254" t="s">
        <v>10</v>
      </c>
      <c r="I113" s="254"/>
      <c r="J113" s="254"/>
      <c r="K113" s="254"/>
      <c r="L113" s="254"/>
      <c r="M113" s="254"/>
    </row>
    <row r="114" spans="1:17">
      <c r="A114" s="255"/>
      <c r="B114" s="255"/>
      <c r="C114" s="255"/>
      <c r="D114" s="32"/>
      <c r="F114" s="32"/>
      <c r="G114" s="32"/>
      <c r="H114" s="32"/>
      <c r="I114" s="32"/>
      <c r="J114" s="256"/>
      <c r="K114" s="256"/>
      <c r="L114" s="256"/>
      <c r="M114" s="256"/>
    </row>
    <row r="119" spans="1:17" ht="18.75">
      <c r="D119" s="51"/>
      <c r="E119" s="119"/>
      <c r="F119" s="119"/>
      <c r="G119" s="119"/>
      <c r="H119" s="257"/>
      <c r="I119" s="257"/>
      <c r="J119" s="257"/>
      <c r="K119" s="257"/>
      <c r="L119" s="257"/>
      <c r="M119" s="257"/>
    </row>
    <row r="120" spans="1:17" s="35" customFormat="1" ht="18.75">
      <c r="A120" s="251"/>
      <c r="B120" s="251"/>
      <c r="C120" s="251"/>
      <c r="D120" s="251"/>
      <c r="E120" s="251"/>
      <c r="F120" s="251"/>
      <c r="G120" s="251"/>
      <c r="O120" s="36"/>
      <c r="P120" s="36"/>
      <c r="Q120" s="36"/>
    </row>
    <row r="127" spans="1:17" ht="18.75">
      <c r="H127" s="251"/>
      <c r="I127" s="251"/>
      <c r="J127" s="251"/>
      <c r="K127" s="251"/>
      <c r="L127" s="251"/>
      <c r="M127" s="251"/>
    </row>
  </sheetData>
  <sheetProtection password="CF7A" sheet="1" formatCells="0" formatRows="0"/>
  <dataConsolidate/>
  <mergeCells count="63">
    <mergeCell ref="A5:Q5"/>
    <mergeCell ref="E107:F107"/>
    <mergeCell ref="E106:F106"/>
    <mergeCell ref="E103:F103"/>
    <mergeCell ref="E7:J7"/>
    <mergeCell ref="P8:P11"/>
    <mergeCell ref="A8:A11"/>
    <mergeCell ref="G106:H106"/>
    <mergeCell ref="N8:N11"/>
    <mergeCell ref="M6:Q6"/>
    <mergeCell ref="M7:Q7"/>
    <mergeCell ref="Q8:Q11"/>
    <mergeCell ref="L8:L11"/>
    <mergeCell ref="O8:O11"/>
    <mergeCell ref="E8:J11"/>
    <mergeCell ref="B103:D103"/>
    <mergeCell ref="A1:D1"/>
    <mergeCell ref="A2:D2"/>
    <mergeCell ref="A4:Q4"/>
    <mergeCell ref="E1:Q1"/>
    <mergeCell ref="E2:Q2"/>
    <mergeCell ref="E3:Q3"/>
    <mergeCell ref="A3:D3"/>
    <mergeCell ref="K6:L6"/>
    <mergeCell ref="G6:H6"/>
    <mergeCell ref="H113:M113"/>
    <mergeCell ref="A114:C114"/>
    <mergeCell ref="J114:M114"/>
    <mergeCell ref="D113:G113"/>
    <mergeCell ref="C6:F6"/>
    <mergeCell ref="A102:M102"/>
    <mergeCell ref="E104:F104"/>
    <mergeCell ref="G104:H104"/>
    <mergeCell ref="C8:D11"/>
    <mergeCell ref="A113:C113"/>
    <mergeCell ref="B105:D105"/>
    <mergeCell ref="B106:D106"/>
    <mergeCell ref="K8:K11"/>
    <mergeCell ref="E105:F105"/>
    <mergeCell ref="B108:D108"/>
    <mergeCell ref="E111:F111"/>
    <mergeCell ref="B110:D110"/>
    <mergeCell ref="G111:H111"/>
    <mergeCell ref="H127:M127"/>
    <mergeCell ref="H119:M119"/>
    <mergeCell ref="D120:G120"/>
    <mergeCell ref="A120:C120"/>
    <mergeCell ref="I108:M111"/>
    <mergeCell ref="G109:H109"/>
    <mergeCell ref="M8:M11"/>
    <mergeCell ref="B104:D104"/>
    <mergeCell ref="B8:B11"/>
    <mergeCell ref="B111:D111"/>
    <mergeCell ref="E108:F108"/>
    <mergeCell ref="I104:M107"/>
    <mergeCell ref="G105:H105"/>
    <mergeCell ref="G107:H107"/>
    <mergeCell ref="B107:D107"/>
    <mergeCell ref="E109:F109"/>
    <mergeCell ref="B109:D109"/>
    <mergeCell ref="E110:F110"/>
    <mergeCell ref="G110:H110"/>
    <mergeCell ref="G108:H108"/>
  </mergeCells>
  <phoneticPr fontId="1" type="noConversion"/>
  <conditionalFormatting sqref="O12:O101">
    <cfRule type="cellIs" dxfId="2" priority="1" stopIfTrue="1" operator="lessThan">
      <formula>5</formula>
    </cfRule>
  </conditionalFormatting>
  <conditionalFormatting sqref="N12:N101">
    <cfRule type="cellIs" dxfId="1" priority="2" stopIfTrue="1" operator="lessThan">
      <formula>3</formula>
    </cfRule>
  </conditionalFormatting>
  <conditionalFormatting sqref="K12:K101">
    <cfRule type="cellIs" dxfId="0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Hướng dẫn</vt:lpstr>
      <vt:lpstr>TÊN MÔN HỌC 15TCN</vt:lpstr>
      <vt:lpstr>DANH SÁCH LỚP</vt:lpstr>
      <vt:lpstr>LT TCN</vt:lpstr>
      <vt:lpstr>TH TCN</vt:lpstr>
      <vt:lpstr>'LT TCN'!Print_Area</vt:lpstr>
      <vt:lpstr>'TH TCN'!Print_Area</vt:lpstr>
      <vt:lpstr>'LT TCN'!Print_Titles</vt:lpstr>
      <vt:lpstr>'TH TCN'!Print_Titles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2016-03-20T22:26:52Z</cp:lastPrinted>
  <dcterms:created xsi:type="dcterms:W3CDTF">2010-01-28T06:17:39Z</dcterms:created>
  <dcterms:modified xsi:type="dcterms:W3CDTF">2016-03-21T18:16:34Z</dcterms:modified>
</cp:coreProperties>
</file>